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L:\Gestion Technique\Restreint\Piller-Wyssmann\Modèles_lettres.type, notice, questionnaires\Cotisations\"/>
    </mc:Choice>
  </mc:AlternateContent>
  <xr:revisionPtr revIDLastSave="0" documentId="8_{B356E348-EA24-4CB3-8081-4018E49CAE6C}" xr6:coauthVersionLast="47" xr6:coauthVersionMax="47" xr10:uidLastSave="{00000000-0000-0000-0000-000000000000}"/>
  <bookViews>
    <workbookView xWindow="-108" yWindow="-108" windowWidth="23256" windowHeight="14160" xr2:uid="{00000000-000D-0000-FFFF-FFFF00000000}"/>
  </bookViews>
  <sheets>
    <sheet name="Feuille de CALCUL" sheetId="1" r:id="rId1"/>
    <sheet name="Table" sheetId="2" state="hidden" r:id="rId2"/>
  </sheets>
  <definedNames>
    <definedName name="_xlnm.Print_Titles" localSheetId="0">'Feuille de CALCUL'!$A:$C,'Feuille de CALCUL'!$1:$34</definedName>
    <definedName name="_xlnm.Print_Area" localSheetId="0">'Feuille de CALCUL'!$A$1:$D$47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6" i="1" l="1"/>
  <c r="C15" i="1"/>
  <c r="A15" i="1"/>
  <c r="A10" i="1"/>
  <c r="T21" i="1"/>
  <c r="A46" i="1"/>
  <c r="A44" i="1"/>
  <c r="AY55" i="2" l="1"/>
  <c r="AX55" i="2"/>
  <c r="AW55" i="2"/>
  <c r="AV55" i="2"/>
  <c r="AU55" i="2"/>
  <c r="AT55" i="2"/>
  <c r="AS55" i="2"/>
  <c r="AR55" i="2"/>
  <c r="AQ55" i="2"/>
  <c r="AO55" i="2"/>
  <c r="AN55" i="2"/>
  <c r="AM55" i="2"/>
  <c r="AL55" i="2"/>
  <c r="AK55" i="2"/>
  <c r="AJ55" i="2"/>
  <c r="AI55" i="2"/>
  <c r="AH55" i="2"/>
  <c r="AG55" i="2"/>
  <c r="AE55" i="2"/>
  <c r="AD55" i="2"/>
  <c r="AC55" i="2"/>
  <c r="AB55" i="2"/>
  <c r="AA55" i="2"/>
  <c r="Z55" i="2"/>
  <c r="Y55" i="2"/>
  <c r="X55" i="2"/>
  <c r="W55" i="2"/>
  <c r="AY54" i="2"/>
  <c r="AX54" i="2"/>
  <c r="AW54" i="2"/>
  <c r="AV54" i="2"/>
  <c r="AU54" i="2"/>
  <c r="AT54" i="2"/>
  <c r="AS54" i="2"/>
  <c r="AR54" i="2"/>
  <c r="AQ54" i="2"/>
  <c r="AO54" i="2"/>
  <c r="AN54" i="2"/>
  <c r="AM54" i="2"/>
  <c r="AL54" i="2"/>
  <c r="AK54" i="2"/>
  <c r="AJ54" i="2"/>
  <c r="AI54" i="2"/>
  <c r="AH54" i="2"/>
  <c r="AG54" i="2"/>
  <c r="AE54" i="2"/>
  <c r="AD54" i="2"/>
  <c r="AC54" i="2"/>
  <c r="AB54" i="2"/>
  <c r="AA54" i="2"/>
  <c r="Z54" i="2"/>
  <c r="Y54" i="2"/>
  <c r="X54" i="2"/>
  <c r="W54" i="2"/>
  <c r="AY53" i="2"/>
  <c r="AX53" i="2"/>
  <c r="AW53" i="2"/>
  <c r="AV53" i="2"/>
  <c r="AU53" i="2"/>
  <c r="AT53" i="2"/>
  <c r="AS53" i="2"/>
  <c r="AR53" i="2"/>
  <c r="AQ53" i="2"/>
  <c r="AO53" i="2"/>
  <c r="AN53" i="2"/>
  <c r="AM53" i="2"/>
  <c r="AL53" i="2"/>
  <c r="AK53" i="2"/>
  <c r="AJ53" i="2"/>
  <c r="AI53" i="2"/>
  <c r="AH53" i="2"/>
  <c r="AG53" i="2"/>
  <c r="AE53" i="2"/>
  <c r="AD53" i="2"/>
  <c r="AC53" i="2"/>
  <c r="AB53" i="2"/>
  <c r="AA53" i="2"/>
  <c r="Z53" i="2"/>
  <c r="Y53" i="2"/>
  <c r="X53" i="2"/>
  <c r="W53" i="2"/>
  <c r="AY52" i="2"/>
  <c r="AX52" i="2"/>
  <c r="AW52" i="2"/>
  <c r="AV52" i="2"/>
  <c r="AU52" i="2"/>
  <c r="AT52" i="2"/>
  <c r="AS52" i="2"/>
  <c r="AR52" i="2"/>
  <c r="AQ52" i="2"/>
  <c r="AO52" i="2"/>
  <c r="AN52" i="2"/>
  <c r="AM52" i="2"/>
  <c r="AL52" i="2"/>
  <c r="AK52" i="2"/>
  <c r="AJ52" i="2"/>
  <c r="AI52" i="2"/>
  <c r="AH52" i="2"/>
  <c r="AG52" i="2"/>
  <c r="AE52" i="2"/>
  <c r="AD52" i="2"/>
  <c r="AC52" i="2"/>
  <c r="AB52" i="2"/>
  <c r="AA52" i="2"/>
  <c r="Z52" i="2"/>
  <c r="Y52" i="2"/>
  <c r="X52" i="2"/>
  <c r="W52" i="2"/>
  <c r="AY51" i="2"/>
  <c r="AX51" i="2"/>
  <c r="AW51" i="2"/>
  <c r="AV51" i="2"/>
  <c r="AU51" i="2"/>
  <c r="AT51" i="2"/>
  <c r="AS51" i="2"/>
  <c r="AR51" i="2"/>
  <c r="AQ51" i="2"/>
  <c r="AO51" i="2"/>
  <c r="AN51" i="2"/>
  <c r="AM51" i="2"/>
  <c r="AL51" i="2"/>
  <c r="AK51" i="2"/>
  <c r="AJ51" i="2"/>
  <c r="AI51" i="2"/>
  <c r="AH51" i="2"/>
  <c r="AG51" i="2"/>
  <c r="AE51" i="2"/>
  <c r="AD51" i="2"/>
  <c r="AC51" i="2"/>
  <c r="AB51" i="2"/>
  <c r="AA51" i="2"/>
  <c r="Z51" i="2"/>
  <c r="Y51" i="2"/>
  <c r="X51" i="2"/>
  <c r="W51" i="2"/>
  <c r="AY50" i="2"/>
  <c r="AX50" i="2"/>
  <c r="AW50" i="2"/>
  <c r="AV50" i="2"/>
  <c r="AU50" i="2"/>
  <c r="AT50" i="2"/>
  <c r="AS50" i="2"/>
  <c r="AR50" i="2"/>
  <c r="AQ50" i="2"/>
  <c r="AO50" i="2"/>
  <c r="AN50" i="2"/>
  <c r="AM50" i="2"/>
  <c r="AL50" i="2"/>
  <c r="AK50" i="2"/>
  <c r="AJ50" i="2"/>
  <c r="AI50" i="2"/>
  <c r="AH50" i="2"/>
  <c r="AG50" i="2"/>
  <c r="AE50" i="2"/>
  <c r="AD50" i="2"/>
  <c r="AC50" i="2"/>
  <c r="AB50" i="2"/>
  <c r="AA50" i="2"/>
  <c r="Z50" i="2"/>
  <c r="Y50" i="2"/>
  <c r="X50" i="2"/>
  <c r="W50" i="2"/>
  <c r="AY49" i="2"/>
  <c r="AX49" i="2"/>
  <c r="AW49" i="2"/>
  <c r="AV49" i="2"/>
  <c r="AU49" i="2"/>
  <c r="AT49" i="2"/>
  <c r="AS49" i="2"/>
  <c r="AR49" i="2"/>
  <c r="AQ49" i="2"/>
  <c r="AO49" i="2"/>
  <c r="AN49" i="2"/>
  <c r="AM49" i="2"/>
  <c r="AL49" i="2"/>
  <c r="AK49" i="2"/>
  <c r="AJ49" i="2"/>
  <c r="AI49" i="2"/>
  <c r="AH49" i="2"/>
  <c r="AG49" i="2"/>
  <c r="AE49" i="2"/>
  <c r="AD49" i="2"/>
  <c r="AC49" i="2"/>
  <c r="AB49" i="2"/>
  <c r="AA49" i="2"/>
  <c r="Z49" i="2"/>
  <c r="Y49" i="2"/>
  <c r="X49" i="2"/>
  <c r="W49" i="2"/>
  <c r="AY48" i="2"/>
  <c r="AX48" i="2"/>
  <c r="AW48" i="2"/>
  <c r="AV48" i="2"/>
  <c r="AU48" i="2"/>
  <c r="AT48" i="2"/>
  <c r="AS48" i="2"/>
  <c r="AR48" i="2"/>
  <c r="AQ48" i="2"/>
  <c r="AO48" i="2"/>
  <c r="AN48" i="2"/>
  <c r="AM48" i="2"/>
  <c r="AL48" i="2"/>
  <c r="AK48" i="2"/>
  <c r="AJ48" i="2"/>
  <c r="AI48" i="2"/>
  <c r="AH48" i="2"/>
  <c r="AG48" i="2"/>
  <c r="AE48" i="2"/>
  <c r="AD48" i="2"/>
  <c r="AC48" i="2"/>
  <c r="AB48" i="2"/>
  <c r="AA48" i="2"/>
  <c r="Z48" i="2"/>
  <c r="Y48" i="2"/>
  <c r="X48" i="2"/>
  <c r="W48" i="2"/>
  <c r="AY47" i="2"/>
  <c r="AX47" i="2"/>
  <c r="AW47" i="2"/>
  <c r="AV47" i="2"/>
  <c r="AU47" i="2"/>
  <c r="AT47" i="2"/>
  <c r="AS47" i="2"/>
  <c r="AR47" i="2"/>
  <c r="AQ47" i="2"/>
  <c r="AO47" i="2"/>
  <c r="AN47" i="2"/>
  <c r="AM47" i="2"/>
  <c r="AL47" i="2"/>
  <c r="AK47" i="2"/>
  <c r="AJ47" i="2"/>
  <c r="AI47" i="2"/>
  <c r="AH47" i="2"/>
  <c r="AG47" i="2"/>
  <c r="AE47" i="2"/>
  <c r="AD47" i="2"/>
  <c r="AC47" i="2"/>
  <c r="AB47" i="2"/>
  <c r="AA47" i="2"/>
  <c r="Z47" i="2"/>
  <c r="Y47" i="2"/>
  <c r="X47" i="2"/>
  <c r="W47" i="2"/>
  <c r="AY46" i="2"/>
  <c r="AX46" i="2"/>
  <c r="AW46" i="2"/>
  <c r="AV46" i="2"/>
  <c r="AU46" i="2"/>
  <c r="AT46" i="2"/>
  <c r="AS46" i="2"/>
  <c r="AR46" i="2"/>
  <c r="AQ46" i="2"/>
  <c r="AO46" i="2"/>
  <c r="AN46" i="2"/>
  <c r="AM46" i="2"/>
  <c r="AL46" i="2"/>
  <c r="AK46" i="2"/>
  <c r="AJ46" i="2"/>
  <c r="AI46" i="2"/>
  <c r="AH46" i="2"/>
  <c r="AG46" i="2"/>
  <c r="AE46" i="2"/>
  <c r="AD46" i="2"/>
  <c r="AC46" i="2"/>
  <c r="AB46" i="2"/>
  <c r="AA46" i="2"/>
  <c r="Z46" i="2"/>
  <c r="Y46" i="2"/>
  <c r="X46" i="2"/>
  <c r="W46" i="2"/>
  <c r="AY45" i="2"/>
  <c r="AX45" i="2"/>
  <c r="AW45" i="2"/>
  <c r="AV45" i="2"/>
  <c r="AU45" i="2"/>
  <c r="AT45" i="2"/>
  <c r="AS45" i="2"/>
  <c r="AR45" i="2"/>
  <c r="AQ45" i="2"/>
  <c r="AO45" i="2"/>
  <c r="AN45" i="2"/>
  <c r="AM45" i="2"/>
  <c r="AL45" i="2"/>
  <c r="AK45" i="2"/>
  <c r="AJ45" i="2"/>
  <c r="AI45" i="2"/>
  <c r="AH45" i="2"/>
  <c r="AG45" i="2"/>
  <c r="AE45" i="2"/>
  <c r="AD45" i="2"/>
  <c r="AC45" i="2"/>
  <c r="AB45" i="2"/>
  <c r="AA45" i="2"/>
  <c r="Z45" i="2"/>
  <c r="Y45" i="2"/>
  <c r="X45" i="2"/>
  <c r="W45" i="2"/>
  <c r="AY44" i="2"/>
  <c r="AX44" i="2"/>
  <c r="AW44" i="2"/>
  <c r="AV44" i="2"/>
  <c r="AU44" i="2"/>
  <c r="AT44" i="2"/>
  <c r="AS44" i="2"/>
  <c r="AR44" i="2"/>
  <c r="AQ44" i="2"/>
  <c r="AO44" i="2"/>
  <c r="AN44" i="2"/>
  <c r="AM44" i="2"/>
  <c r="AL44" i="2"/>
  <c r="AK44" i="2"/>
  <c r="AJ44" i="2"/>
  <c r="AI44" i="2"/>
  <c r="AH44" i="2"/>
  <c r="AG44" i="2"/>
  <c r="AE44" i="2"/>
  <c r="AD44" i="2"/>
  <c r="AC44" i="2"/>
  <c r="AB44" i="2"/>
  <c r="AA44" i="2"/>
  <c r="Z44" i="2"/>
  <c r="Y44" i="2"/>
  <c r="X44" i="2"/>
  <c r="W44" i="2"/>
  <c r="AY43" i="2"/>
  <c r="AX43" i="2"/>
  <c r="AW43" i="2"/>
  <c r="AV43" i="2"/>
  <c r="AU43" i="2"/>
  <c r="AT43" i="2"/>
  <c r="AS43" i="2"/>
  <c r="AR43" i="2"/>
  <c r="AQ43" i="2"/>
  <c r="AO43" i="2"/>
  <c r="AN43" i="2"/>
  <c r="AM43" i="2"/>
  <c r="AL43" i="2"/>
  <c r="AK43" i="2"/>
  <c r="AJ43" i="2"/>
  <c r="AI43" i="2"/>
  <c r="AH43" i="2"/>
  <c r="AG43" i="2"/>
  <c r="AE43" i="2"/>
  <c r="AD43" i="2"/>
  <c r="AC43" i="2"/>
  <c r="AB43" i="2"/>
  <c r="AA43" i="2"/>
  <c r="Z43" i="2"/>
  <c r="Y43" i="2"/>
  <c r="X43" i="2"/>
  <c r="W43" i="2"/>
  <c r="AY42" i="2"/>
  <c r="AX42" i="2"/>
  <c r="AW42" i="2"/>
  <c r="AV42" i="2"/>
  <c r="AU42" i="2"/>
  <c r="AT42" i="2"/>
  <c r="AS42" i="2"/>
  <c r="AR42" i="2"/>
  <c r="AQ42" i="2"/>
  <c r="AO42" i="2"/>
  <c r="AN42" i="2"/>
  <c r="AM42" i="2"/>
  <c r="AL42" i="2"/>
  <c r="AK42" i="2"/>
  <c r="AJ42" i="2"/>
  <c r="AI42" i="2"/>
  <c r="AH42" i="2"/>
  <c r="AG42" i="2"/>
  <c r="AE42" i="2"/>
  <c r="AD42" i="2"/>
  <c r="AC42" i="2"/>
  <c r="AB42" i="2"/>
  <c r="AA42" i="2"/>
  <c r="Z42" i="2"/>
  <c r="Y42" i="2"/>
  <c r="X42" i="2"/>
  <c r="W42" i="2"/>
  <c r="AY41" i="2"/>
  <c r="AX41" i="2"/>
  <c r="AW41" i="2"/>
  <c r="AV41" i="2"/>
  <c r="AU41" i="2"/>
  <c r="AT41" i="2"/>
  <c r="AS41" i="2"/>
  <c r="AR41" i="2"/>
  <c r="AQ41" i="2"/>
  <c r="AO41" i="2"/>
  <c r="AN41" i="2"/>
  <c r="AM41" i="2"/>
  <c r="AL41" i="2"/>
  <c r="AK41" i="2"/>
  <c r="AJ41" i="2"/>
  <c r="AI41" i="2"/>
  <c r="AH41" i="2"/>
  <c r="AG41" i="2"/>
  <c r="AE41" i="2"/>
  <c r="AD41" i="2"/>
  <c r="AC41" i="2"/>
  <c r="AB41" i="2"/>
  <c r="AA41" i="2"/>
  <c r="Z41" i="2"/>
  <c r="Y41" i="2"/>
  <c r="X41" i="2"/>
  <c r="W41" i="2"/>
  <c r="AY40" i="2"/>
  <c r="AX40" i="2"/>
  <c r="AU40" i="2"/>
  <c r="AS40" i="2"/>
  <c r="AR40" i="2"/>
  <c r="AQ40" i="2"/>
  <c r="AO40" i="2"/>
  <c r="AN40" i="2"/>
  <c r="AK40" i="2"/>
  <c r="AJ40" i="2"/>
  <c r="AI40" i="2"/>
  <c r="AH40" i="2"/>
  <c r="AG40" i="2"/>
  <c r="AE40" i="2"/>
  <c r="AD40" i="2"/>
  <c r="AA40" i="2"/>
  <c r="Z40" i="2"/>
  <c r="Y40" i="2"/>
  <c r="X40" i="2"/>
  <c r="W40" i="2"/>
  <c r="AY39" i="2"/>
  <c r="AX39" i="2"/>
  <c r="AW39" i="2"/>
  <c r="AV39" i="2"/>
  <c r="AU39" i="2"/>
  <c r="AT39" i="2"/>
  <c r="AS39" i="2"/>
  <c r="AR39" i="2"/>
  <c r="AQ39" i="2"/>
  <c r="AO39" i="2"/>
  <c r="AN39" i="2"/>
  <c r="AM39" i="2"/>
  <c r="AL39" i="2"/>
  <c r="AK39" i="2"/>
  <c r="AJ39" i="2"/>
  <c r="AI39" i="2"/>
  <c r="AH39" i="2"/>
  <c r="AG39" i="2"/>
  <c r="AE39" i="2"/>
  <c r="AD39" i="2"/>
  <c r="AC39" i="2"/>
  <c r="AB39" i="2"/>
  <c r="AA39" i="2"/>
  <c r="Z39" i="2"/>
  <c r="Y39" i="2"/>
  <c r="X39" i="2"/>
  <c r="W39" i="2"/>
  <c r="AY38" i="2"/>
  <c r="AX38" i="2"/>
  <c r="AW38" i="2"/>
  <c r="AV38" i="2"/>
  <c r="AU38" i="2"/>
  <c r="AT38" i="2"/>
  <c r="AS38" i="2"/>
  <c r="AR38" i="2"/>
  <c r="AQ38" i="2"/>
  <c r="AO38" i="2"/>
  <c r="AN38" i="2"/>
  <c r="AM38" i="2"/>
  <c r="AL38" i="2"/>
  <c r="AK38" i="2"/>
  <c r="AJ38" i="2"/>
  <c r="AI38" i="2"/>
  <c r="AH38" i="2"/>
  <c r="AG38" i="2"/>
  <c r="AE38" i="2"/>
  <c r="AD38" i="2"/>
  <c r="AC38" i="2"/>
  <c r="AB38" i="2"/>
  <c r="AA38" i="2"/>
  <c r="Z38" i="2"/>
  <c r="Y38" i="2"/>
  <c r="X38" i="2"/>
  <c r="W38" i="2"/>
  <c r="AY37" i="2"/>
  <c r="AX37" i="2"/>
  <c r="AW37" i="2"/>
  <c r="AV37" i="2"/>
  <c r="AU37" i="2"/>
  <c r="AT37" i="2"/>
  <c r="AS37" i="2"/>
  <c r="AR37" i="2"/>
  <c r="AQ37" i="2"/>
  <c r="AO37" i="2"/>
  <c r="AN37" i="2"/>
  <c r="AM37" i="2"/>
  <c r="AL37" i="2"/>
  <c r="AK37" i="2"/>
  <c r="AJ37" i="2"/>
  <c r="AI37" i="2"/>
  <c r="AH37" i="2"/>
  <c r="AG37" i="2"/>
  <c r="AE37" i="2"/>
  <c r="AD37" i="2"/>
  <c r="AC37" i="2"/>
  <c r="AB37" i="2"/>
  <c r="AA37" i="2"/>
  <c r="Z37" i="2"/>
  <c r="Y37" i="2"/>
  <c r="X37" i="2"/>
  <c r="W37" i="2"/>
  <c r="AY36" i="2"/>
  <c r="AX36" i="2"/>
  <c r="AW36" i="2"/>
  <c r="AV36" i="2"/>
  <c r="AU36" i="2"/>
  <c r="AT36" i="2"/>
  <c r="AS36" i="2"/>
  <c r="AR36" i="2"/>
  <c r="AQ36" i="2"/>
  <c r="AO36" i="2"/>
  <c r="AN36" i="2"/>
  <c r="AM36" i="2"/>
  <c r="AL36" i="2"/>
  <c r="AK36" i="2"/>
  <c r="AJ36" i="2"/>
  <c r="AI36" i="2"/>
  <c r="AH36" i="2"/>
  <c r="AG36" i="2"/>
  <c r="AE36" i="2"/>
  <c r="AD36" i="2"/>
  <c r="AC36" i="2"/>
  <c r="AB36" i="2"/>
  <c r="AA36" i="2"/>
  <c r="Z36" i="2"/>
  <c r="Y36" i="2"/>
  <c r="X36" i="2"/>
  <c r="W36" i="2"/>
  <c r="AY35" i="2"/>
  <c r="AX35" i="2"/>
  <c r="AW35" i="2"/>
  <c r="AV35" i="2"/>
  <c r="AU35" i="2"/>
  <c r="AT35" i="2"/>
  <c r="AS35" i="2"/>
  <c r="AR35" i="2"/>
  <c r="AQ35" i="2"/>
  <c r="AO35" i="2"/>
  <c r="AN35" i="2"/>
  <c r="AM35" i="2"/>
  <c r="AL35" i="2"/>
  <c r="AK35" i="2"/>
  <c r="AJ35" i="2"/>
  <c r="AI35" i="2"/>
  <c r="AH35" i="2"/>
  <c r="AG35" i="2"/>
  <c r="AE35" i="2"/>
  <c r="AD35" i="2"/>
  <c r="AC35" i="2"/>
  <c r="AB35" i="2"/>
  <c r="AA35" i="2"/>
  <c r="Z35" i="2"/>
  <c r="Y35" i="2"/>
  <c r="X35" i="2"/>
  <c r="W35" i="2"/>
  <c r="AY34" i="2"/>
  <c r="AX34" i="2"/>
  <c r="AW34" i="2"/>
  <c r="AV34" i="2"/>
  <c r="AU34" i="2"/>
  <c r="AT34" i="2"/>
  <c r="AS34" i="2"/>
  <c r="AR34" i="2"/>
  <c r="AQ34" i="2"/>
  <c r="AO34" i="2"/>
  <c r="AN34" i="2"/>
  <c r="AM34" i="2"/>
  <c r="AL34" i="2"/>
  <c r="AK34" i="2"/>
  <c r="AJ34" i="2"/>
  <c r="AI34" i="2"/>
  <c r="AH34" i="2"/>
  <c r="AG34" i="2"/>
  <c r="AE34" i="2"/>
  <c r="AD34" i="2"/>
  <c r="AC34" i="2"/>
  <c r="AB34" i="2"/>
  <c r="AA34" i="2"/>
  <c r="Z34" i="2"/>
  <c r="Y34" i="2"/>
  <c r="X34" i="2"/>
  <c r="W34" i="2"/>
  <c r="AY33" i="2"/>
  <c r="AX33" i="2"/>
  <c r="AW33" i="2"/>
  <c r="AV33" i="2"/>
  <c r="AU33" i="2"/>
  <c r="AT33" i="2"/>
  <c r="AS33" i="2"/>
  <c r="AR33" i="2"/>
  <c r="AQ33" i="2"/>
  <c r="AO33" i="2"/>
  <c r="AN33" i="2"/>
  <c r="AM33" i="2"/>
  <c r="AL33" i="2"/>
  <c r="AK33" i="2"/>
  <c r="AJ33" i="2"/>
  <c r="AI33" i="2"/>
  <c r="AH33" i="2"/>
  <c r="AG33" i="2"/>
  <c r="AE33" i="2"/>
  <c r="AD33" i="2"/>
  <c r="AC33" i="2"/>
  <c r="AB33" i="2"/>
  <c r="AA33" i="2"/>
  <c r="Z33" i="2"/>
  <c r="Y33" i="2"/>
  <c r="X33" i="2"/>
  <c r="W33" i="2"/>
  <c r="AY32" i="2"/>
  <c r="AX32" i="2"/>
  <c r="AW32" i="2"/>
  <c r="AV32" i="2"/>
  <c r="AU32" i="2"/>
  <c r="AT32" i="2"/>
  <c r="AS32" i="2"/>
  <c r="AR32" i="2"/>
  <c r="AQ32" i="2"/>
  <c r="AO32" i="2"/>
  <c r="AN32" i="2"/>
  <c r="AM32" i="2"/>
  <c r="AL32" i="2"/>
  <c r="AK32" i="2"/>
  <c r="AJ32" i="2"/>
  <c r="AI32" i="2"/>
  <c r="AH32" i="2"/>
  <c r="AG32" i="2"/>
  <c r="AE32" i="2"/>
  <c r="AD32" i="2"/>
  <c r="AC32" i="2"/>
  <c r="AB32" i="2"/>
  <c r="AA32" i="2"/>
  <c r="Z32" i="2"/>
  <c r="Y32" i="2"/>
  <c r="X32" i="2"/>
  <c r="W32" i="2"/>
  <c r="AY31" i="2"/>
  <c r="AX31" i="2"/>
  <c r="AW31" i="2"/>
  <c r="AV31" i="2"/>
  <c r="AU31" i="2"/>
  <c r="AT31" i="2"/>
  <c r="AS31" i="2"/>
  <c r="AR31" i="2"/>
  <c r="AQ31" i="2"/>
  <c r="AO31" i="2"/>
  <c r="AN31" i="2"/>
  <c r="AM31" i="2"/>
  <c r="AL31" i="2"/>
  <c r="AK31" i="2"/>
  <c r="AJ31" i="2"/>
  <c r="AI31" i="2"/>
  <c r="AH31" i="2"/>
  <c r="AG31" i="2"/>
  <c r="AE31" i="2"/>
  <c r="AD31" i="2"/>
  <c r="AC31" i="2"/>
  <c r="AB31" i="2"/>
  <c r="AA31" i="2"/>
  <c r="Z31" i="2"/>
  <c r="Y31" i="2"/>
  <c r="X31" i="2"/>
  <c r="W31" i="2"/>
  <c r="AY30" i="2"/>
  <c r="AX30" i="2"/>
  <c r="AU30" i="2"/>
  <c r="AS30" i="2"/>
  <c r="AR30" i="2"/>
  <c r="AQ30" i="2"/>
  <c r="AO30" i="2"/>
  <c r="AN30" i="2"/>
  <c r="AK30" i="2"/>
  <c r="AJ30" i="2"/>
  <c r="AI30" i="2"/>
  <c r="AH30" i="2"/>
  <c r="AG30" i="2"/>
  <c r="AE30" i="2"/>
  <c r="AD30" i="2"/>
  <c r="AA30" i="2"/>
  <c r="Z30" i="2"/>
  <c r="Y30" i="2"/>
  <c r="X30" i="2"/>
  <c r="W30" i="2"/>
  <c r="AY29" i="2"/>
  <c r="AX29" i="2"/>
  <c r="AW29" i="2"/>
  <c r="AV29" i="2"/>
  <c r="AU29" i="2"/>
  <c r="AT29" i="2"/>
  <c r="AS29" i="2"/>
  <c r="AR29" i="2"/>
  <c r="AQ29" i="2"/>
  <c r="AO29" i="2"/>
  <c r="AN29" i="2"/>
  <c r="AM29" i="2"/>
  <c r="AL29" i="2"/>
  <c r="AK29" i="2"/>
  <c r="AJ29" i="2"/>
  <c r="AI29" i="2"/>
  <c r="AH29" i="2"/>
  <c r="AG29" i="2"/>
  <c r="AE29" i="2"/>
  <c r="AD29" i="2"/>
  <c r="AC29" i="2"/>
  <c r="AB29" i="2"/>
  <c r="AA29" i="2"/>
  <c r="Z29" i="2"/>
  <c r="Y29" i="2"/>
  <c r="X29" i="2"/>
  <c r="W29" i="2"/>
  <c r="AY28" i="2"/>
  <c r="AX28" i="2"/>
  <c r="AW28" i="2"/>
  <c r="AV28" i="2"/>
  <c r="AU28" i="2"/>
  <c r="AT28" i="2"/>
  <c r="AS28" i="2"/>
  <c r="AR28" i="2"/>
  <c r="AQ28" i="2"/>
  <c r="AO28" i="2"/>
  <c r="AN28" i="2"/>
  <c r="AM28" i="2"/>
  <c r="AL28" i="2"/>
  <c r="AK28" i="2"/>
  <c r="AJ28" i="2"/>
  <c r="AI28" i="2"/>
  <c r="AH28" i="2"/>
  <c r="AG28" i="2"/>
  <c r="AE28" i="2"/>
  <c r="AD28" i="2"/>
  <c r="AC28" i="2"/>
  <c r="AB28" i="2"/>
  <c r="AA28" i="2"/>
  <c r="Z28" i="2"/>
  <c r="Y28" i="2"/>
  <c r="X28" i="2"/>
  <c r="W28" i="2"/>
  <c r="AY27" i="2"/>
  <c r="AX27" i="2"/>
  <c r="AW27" i="2"/>
  <c r="AV27" i="2"/>
  <c r="AU27" i="2"/>
  <c r="AT27" i="2"/>
  <c r="AS27" i="2"/>
  <c r="AR27" i="2"/>
  <c r="AQ27" i="2"/>
  <c r="AO27" i="2"/>
  <c r="AN27" i="2"/>
  <c r="AM27" i="2"/>
  <c r="AL27" i="2"/>
  <c r="AK27" i="2"/>
  <c r="AJ27" i="2"/>
  <c r="AI27" i="2"/>
  <c r="AH27" i="2"/>
  <c r="AG27" i="2"/>
  <c r="AE27" i="2"/>
  <c r="AD27" i="2"/>
  <c r="AC27" i="2"/>
  <c r="AB27" i="2"/>
  <c r="AA27" i="2"/>
  <c r="Z27" i="2"/>
  <c r="Y27" i="2"/>
  <c r="X27" i="2"/>
  <c r="W27" i="2"/>
  <c r="AY26" i="2"/>
  <c r="AX26" i="2"/>
  <c r="AW26" i="2"/>
  <c r="AV26" i="2"/>
  <c r="AU26" i="2"/>
  <c r="AT26" i="2"/>
  <c r="AS26" i="2"/>
  <c r="AR26" i="2"/>
  <c r="AQ26" i="2"/>
  <c r="AO26" i="2"/>
  <c r="AN26" i="2"/>
  <c r="AM26" i="2"/>
  <c r="AL26" i="2"/>
  <c r="AK26" i="2"/>
  <c r="AJ26" i="2"/>
  <c r="AI26" i="2"/>
  <c r="AH26" i="2"/>
  <c r="AG26" i="2"/>
  <c r="AE26" i="2"/>
  <c r="AD26" i="2"/>
  <c r="AC26" i="2"/>
  <c r="AB26" i="2"/>
  <c r="AA26" i="2"/>
  <c r="Z26" i="2"/>
  <c r="Y26" i="2"/>
  <c r="X26" i="2"/>
  <c r="W26" i="2"/>
  <c r="AY25" i="2"/>
  <c r="AX25" i="2"/>
  <c r="AW25" i="2"/>
  <c r="AV25" i="2"/>
  <c r="AU25" i="2"/>
  <c r="AT25" i="2"/>
  <c r="AS25" i="2"/>
  <c r="AR25" i="2"/>
  <c r="AQ25" i="2"/>
  <c r="AO25" i="2"/>
  <c r="AN25" i="2"/>
  <c r="AM25" i="2"/>
  <c r="AL25" i="2"/>
  <c r="AK25" i="2"/>
  <c r="AJ25" i="2"/>
  <c r="AI25" i="2"/>
  <c r="AH25" i="2"/>
  <c r="AG25" i="2"/>
  <c r="AE25" i="2"/>
  <c r="AD25" i="2"/>
  <c r="AC25" i="2"/>
  <c r="AB25" i="2"/>
  <c r="AA25" i="2"/>
  <c r="Z25" i="2"/>
  <c r="Y25" i="2"/>
  <c r="X25" i="2"/>
  <c r="W25" i="2"/>
  <c r="AY24" i="2"/>
  <c r="AX24" i="2"/>
  <c r="AW24" i="2"/>
  <c r="AV24" i="2"/>
  <c r="AU24" i="2"/>
  <c r="AT24" i="2"/>
  <c r="AS24" i="2"/>
  <c r="AR24" i="2"/>
  <c r="AQ24" i="2"/>
  <c r="AO24" i="2"/>
  <c r="AN24" i="2"/>
  <c r="AM24" i="2"/>
  <c r="AL24" i="2"/>
  <c r="AK24" i="2"/>
  <c r="AJ24" i="2"/>
  <c r="AI24" i="2"/>
  <c r="AH24" i="2"/>
  <c r="AG24" i="2"/>
  <c r="AE24" i="2"/>
  <c r="AD24" i="2"/>
  <c r="AC24" i="2"/>
  <c r="AB24" i="2"/>
  <c r="AA24" i="2"/>
  <c r="Z24" i="2"/>
  <c r="Y24" i="2"/>
  <c r="X24" i="2"/>
  <c r="W24" i="2"/>
  <c r="BF23" i="2"/>
  <c r="BE23" i="2"/>
  <c r="BD23" i="2"/>
  <c r="BB23" i="2"/>
  <c r="AY23" i="2"/>
  <c r="AX23" i="2"/>
  <c r="AW23" i="2"/>
  <c r="AV23" i="2"/>
  <c r="AU23" i="2"/>
  <c r="AT23" i="2"/>
  <c r="AS23" i="2"/>
  <c r="AR23" i="2"/>
  <c r="AQ23" i="2"/>
  <c r="AO23" i="2"/>
  <c r="AN23" i="2"/>
  <c r="AM23" i="2"/>
  <c r="AL23" i="2"/>
  <c r="AK23" i="2"/>
  <c r="AJ23" i="2"/>
  <c r="AI23" i="2"/>
  <c r="AH23" i="2"/>
  <c r="AG23" i="2"/>
  <c r="AE23" i="2"/>
  <c r="AD23" i="2"/>
  <c r="AC23" i="2"/>
  <c r="AB23" i="2"/>
  <c r="AA23" i="2"/>
  <c r="Z23" i="2"/>
  <c r="Y23" i="2"/>
  <c r="X23" i="2"/>
  <c r="W23" i="2"/>
  <c r="BF22" i="2"/>
  <c r="BE22" i="2"/>
  <c r="BD22" i="2"/>
  <c r="BB22" i="2"/>
  <c r="AY22" i="2"/>
  <c r="AX22" i="2"/>
  <c r="AW22" i="2"/>
  <c r="AV22" i="2"/>
  <c r="AU22" i="2"/>
  <c r="AT22" i="2"/>
  <c r="AS22" i="2"/>
  <c r="AR22" i="2"/>
  <c r="AQ22" i="2"/>
  <c r="AO22" i="2"/>
  <c r="AN22" i="2"/>
  <c r="AM22" i="2"/>
  <c r="AL22" i="2"/>
  <c r="AK22" i="2"/>
  <c r="AJ22" i="2"/>
  <c r="AI22" i="2"/>
  <c r="AH22" i="2"/>
  <c r="AG22" i="2"/>
  <c r="AE22" i="2"/>
  <c r="AD22" i="2"/>
  <c r="AC22" i="2"/>
  <c r="AB22" i="2"/>
  <c r="AA22" i="2"/>
  <c r="Z22" i="2"/>
  <c r="Y22" i="2"/>
  <c r="X22" i="2"/>
  <c r="W22" i="2"/>
  <c r="BF21" i="2"/>
  <c r="BE21" i="2"/>
  <c r="BD21" i="2"/>
  <c r="BB21" i="2"/>
  <c r="AY21" i="2"/>
  <c r="AX21" i="2"/>
  <c r="AW21" i="2"/>
  <c r="AV21" i="2"/>
  <c r="AU21" i="2"/>
  <c r="AT21" i="2"/>
  <c r="AS21" i="2"/>
  <c r="AR21" i="2"/>
  <c r="AQ21" i="2"/>
  <c r="AO21" i="2"/>
  <c r="AN21" i="2"/>
  <c r="AM21" i="2"/>
  <c r="AL21" i="2"/>
  <c r="AK21" i="2"/>
  <c r="AJ21" i="2"/>
  <c r="AI21" i="2"/>
  <c r="AH21" i="2"/>
  <c r="AG21" i="2"/>
  <c r="AE21" i="2"/>
  <c r="AD21" i="2"/>
  <c r="AC21" i="2"/>
  <c r="AB21" i="2"/>
  <c r="AA21" i="2"/>
  <c r="Z21" i="2"/>
  <c r="Y21" i="2"/>
  <c r="X21" i="2"/>
  <c r="W21" i="2"/>
  <c r="BF20" i="2"/>
  <c r="BD20" i="2"/>
  <c r="AY20" i="2"/>
  <c r="AU20" i="2"/>
  <c r="AS20" i="2"/>
  <c r="AR20" i="2"/>
  <c r="AQ20" i="2"/>
  <c r="AO20" i="2"/>
  <c r="AN20" i="2"/>
  <c r="AK20" i="2"/>
  <c r="AJ20" i="2"/>
  <c r="AI20" i="2"/>
  <c r="AH20" i="2"/>
  <c r="AG20" i="2"/>
  <c r="AE20" i="2"/>
  <c r="AD20" i="2"/>
  <c r="AA20" i="2"/>
  <c r="Z20" i="2"/>
  <c r="Y20" i="2"/>
  <c r="X20" i="2"/>
  <c r="W20" i="2"/>
  <c r="BD19" i="2"/>
  <c r="AY19" i="2"/>
  <c r="AX19" i="2"/>
  <c r="AW19" i="2"/>
  <c r="AV19" i="2"/>
  <c r="AU19" i="2"/>
  <c r="AT19" i="2"/>
  <c r="AS19" i="2"/>
  <c r="AR19" i="2"/>
  <c r="AQ19" i="2"/>
  <c r="AO19" i="2"/>
  <c r="AN19" i="2"/>
  <c r="AM19" i="2"/>
  <c r="AL19" i="2"/>
  <c r="AK19" i="2"/>
  <c r="AJ19" i="2"/>
  <c r="AI19" i="2"/>
  <c r="AH19" i="2"/>
  <c r="AG19" i="2"/>
  <c r="AE19" i="2"/>
  <c r="AD19" i="2"/>
  <c r="AC19" i="2"/>
  <c r="AB19" i="2"/>
  <c r="AA19" i="2"/>
  <c r="Z19" i="2"/>
  <c r="Y19" i="2"/>
  <c r="X19" i="2"/>
  <c r="W19" i="2"/>
  <c r="AY18" i="2"/>
  <c r="AX18" i="2"/>
  <c r="AW18" i="2"/>
  <c r="AV18" i="2"/>
  <c r="AU18" i="2"/>
  <c r="AT18" i="2"/>
  <c r="AS18" i="2"/>
  <c r="AR18" i="2"/>
  <c r="AQ18" i="2"/>
  <c r="AO18" i="2"/>
  <c r="AN18" i="2"/>
  <c r="AM18" i="2"/>
  <c r="AL18" i="2"/>
  <c r="AK18" i="2"/>
  <c r="AJ18" i="2"/>
  <c r="AI18" i="2"/>
  <c r="AH18" i="2"/>
  <c r="AG18" i="2"/>
  <c r="AE18" i="2"/>
  <c r="AD18" i="2"/>
  <c r="AC18" i="2"/>
  <c r="AB18" i="2"/>
  <c r="AA18" i="2"/>
  <c r="Z18" i="2"/>
  <c r="Y18" i="2"/>
  <c r="X18" i="2"/>
  <c r="W18" i="2"/>
  <c r="AY17" i="2"/>
  <c r="AX17" i="2"/>
  <c r="AW17" i="2"/>
  <c r="AV17" i="2"/>
  <c r="AU17" i="2"/>
  <c r="AT17" i="2"/>
  <c r="AS17" i="2"/>
  <c r="AR17" i="2"/>
  <c r="AQ17" i="2"/>
  <c r="AO17" i="2"/>
  <c r="AN17" i="2"/>
  <c r="AM17" i="2"/>
  <c r="AL17" i="2"/>
  <c r="AK17" i="2"/>
  <c r="AJ17" i="2"/>
  <c r="AI17" i="2"/>
  <c r="AH17" i="2"/>
  <c r="AG17" i="2"/>
  <c r="AE17" i="2"/>
  <c r="AD17" i="2"/>
  <c r="AC17" i="2"/>
  <c r="AB17" i="2"/>
  <c r="AA17" i="2"/>
  <c r="Z17" i="2"/>
  <c r="Y17" i="2"/>
  <c r="X17" i="2"/>
  <c r="W17" i="2"/>
  <c r="BF16" i="2"/>
  <c r="BD16" i="2"/>
  <c r="BB16" i="2"/>
  <c r="AY16" i="2"/>
  <c r="AX16" i="2"/>
  <c r="AW16" i="2"/>
  <c r="AV16" i="2"/>
  <c r="AU16" i="2"/>
  <c r="AT16" i="2"/>
  <c r="AS16" i="2"/>
  <c r="AR16" i="2"/>
  <c r="AQ16" i="2"/>
  <c r="AO16" i="2"/>
  <c r="AN16" i="2"/>
  <c r="AM16" i="2"/>
  <c r="AL16" i="2"/>
  <c r="AK16" i="2"/>
  <c r="AJ16" i="2"/>
  <c r="AI16" i="2"/>
  <c r="AH16" i="2"/>
  <c r="AG16" i="2"/>
  <c r="AE16" i="2"/>
  <c r="AD16" i="2"/>
  <c r="AC16" i="2"/>
  <c r="AB16" i="2"/>
  <c r="AA16" i="2"/>
  <c r="Z16" i="2"/>
  <c r="Y16" i="2"/>
  <c r="X16" i="2"/>
  <c r="W16" i="2"/>
  <c r="BF15" i="2"/>
  <c r="BD15" i="2"/>
  <c r="BB15" i="2"/>
  <c r="AY15" i="2"/>
  <c r="AX15" i="2"/>
  <c r="AW15" i="2"/>
  <c r="AV15" i="2"/>
  <c r="AU15" i="2"/>
  <c r="AT15" i="2"/>
  <c r="AS15" i="2"/>
  <c r="AR15" i="2"/>
  <c r="AQ15" i="2"/>
  <c r="AO15" i="2"/>
  <c r="AN15" i="2"/>
  <c r="AM15" i="2"/>
  <c r="AL15" i="2"/>
  <c r="AK15" i="2"/>
  <c r="AJ15" i="2"/>
  <c r="AI15" i="2"/>
  <c r="AH15" i="2"/>
  <c r="AG15" i="2"/>
  <c r="AE15" i="2"/>
  <c r="AD15" i="2"/>
  <c r="AC15" i="2"/>
  <c r="AB15" i="2"/>
  <c r="AA15" i="2"/>
  <c r="Z15" i="2"/>
  <c r="Y15" i="2"/>
  <c r="X15" i="2"/>
  <c r="W15" i="2"/>
  <c r="BF14" i="2"/>
  <c r="BD14" i="2"/>
  <c r="BB14" i="2"/>
  <c r="AY14" i="2"/>
  <c r="AX14" i="2"/>
  <c r="AW14" i="2"/>
  <c r="AV14" i="2"/>
  <c r="AU14" i="2"/>
  <c r="AT14" i="2"/>
  <c r="AS14" i="2"/>
  <c r="AR14" i="2"/>
  <c r="AQ14" i="2"/>
  <c r="AO14" i="2"/>
  <c r="AN14" i="2"/>
  <c r="AM14" i="2"/>
  <c r="AL14" i="2"/>
  <c r="AK14" i="2"/>
  <c r="AJ14" i="2"/>
  <c r="AI14" i="2"/>
  <c r="AH14" i="2"/>
  <c r="AG14" i="2"/>
  <c r="AE14" i="2"/>
  <c r="AD14" i="2"/>
  <c r="AC14" i="2"/>
  <c r="AB14" i="2"/>
  <c r="AA14" i="2"/>
  <c r="Z14" i="2"/>
  <c r="Y14" i="2"/>
  <c r="X14" i="2"/>
  <c r="W14" i="2"/>
  <c r="BF13" i="2"/>
  <c r="BD13" i="2"/>
  <c r="BB13" i="2"/>
  <c r="AY13" i="2"/>
  <c r="AX13" i="2"/>
  <c r="AW13" i="2"/>
  <c r="AV13" i="2"/>
  <c r="AU13" i="2"/>
  <c r="AT13" i="2"/>
  <c r="AS13" i="2"/>
  <c r="AR13" i="2"/>
  <c r="AQ13" i="2"/>
  <c r="AO13" i="2"/>
  <c r="AN13" i="2"/>
  <c r="AM13" i="2"/>
  <c r="AL13" i="2"/>
  <c r="AK13" i="2"/>
  <c r="AJ13" i="2"/>
  <c r="AI13" i="2"/>
  <c r="AH13" i="2"/>
  <c r="AG13" i="2"/>
  <c r="AE13" i="2"/>
  <c r="AD13" i="2"/>
  <c r="AC13" i="2"/>
  <c r="AB13" i="2"/>
  <c r="AA13" i="2"/>
  <c r="Z13" i="2"/>
  <c r="Y13" i="2"/>
  <c r="X13" i="2"/>
  <c r="W13" i="2"/>
  <c r="BD12" i="2"/>
  <c r="AY12" i="2"/>
  <c r="AX12" i="2"/>
  <c r="AW12" i="2"/>
  <c r="AV12" i="2"/>
  <c r="AU12" i="2"/>
  <c r="AT12" i="2"/>
  <c r="AS12" i="2"/>
  <c r="AR12" i="2"/>
  <c r="AQ12" i="2"/>
  <c r="AO12" i="2"/>
  <c r="AN12" i="2"/>
  <c r="AM12" i="2"/>
  <c r="AL12" i="2"/>
  <c r="AK12" i="2"/>
  <c r="AJ12" i="2"/>
  <c r="AI12" i="2"/>
  <c r="AH12" i="2"/>
  <c r="AG12" i="2"/>
  <c r="AE12" i="2"/>
  <c r="AD12" i="2"/>
  <c r="AC12" i="2"/>
  <c r="AB12" i="2"/>
  <c r="AA12" i="2"/>
  <c r="Z12" i="2"/>
  <c r="Y12" i="2"/>
  <c r="X12" i="2"/>
  <c r="W12" i="2"/>
  <c r="AY11" i="2"/>
  <c r="AX11" i="2"/>
  <c r="AW11" i="2"/>
  <c r="AV11" i="2"/>
  <c r="AU11" i="2"/>
  <c r="AT11" i="2"/>
  <c r="AS11" i="2"/>
  <c r="AR11" i="2"/>
  <c r="AQ11" i="2"/>
  <c r="AO11" i="2"/>
  <c r="AN11" i="2"/>
  <c r="AM11" i="2"/>
  <c r="AL11" i="2"/>
  <c r="AK11" i="2"/>
  <c r="AJ11" i="2"/>
  <c r="AI11" i="2"/>
  <c r="AH11" i="2"/>
  <c r="AG11" i="2"/>
  <c r="AE11" i="2"/>
  <c r="AD11" i="2"/>
  <c r="AC11" i="2"/>
  <c r="AB11" i="2"/>
  <c r="AA11" i="2"/>
  <c r="Z11" i="2"/>
  <c r="Y11" i="2"/>
  <c r="X11" i="2"/>
  <c r="W11" i="2"/>
  <c r="AY10" i="2"/>
  <c r="AX10" i="2"/>
  <c r="AW10" i="2"/>
  <c r="AV10" i="2"/>
  <c r="AU10" i="2"/>
  <c r="AT10" i="2"/>
  <c r="AS10" i="2"/>
  <c r="AR10" i="2"/>
  <c r="AQ10" i="2"/>
  <c r="AO10" i="2"/>
  <c r="AN10" i="2"/>
  <c r="AM10" i="2"/>
  <c r="AL10" i="2"/>
  <c r="AK10" i="2"/>
  <c r="AJ10" i="2"/>
  <c r="AI10" i="2"/>
  <c r="AH10" i="2"/>
  <c r="AG10" i="2"/>
  <c r="AE10" i="2"/>
  <c r="AD10" i="2"/>
  <c r="AC10" i="2"/>
  <c r="AB10" i="2"/>
  <c r="AA10" i="2"/>
  <c r="Z10" i="2"/>
  <c r="Y10" i="2"/>
  <c r="X10" i="2"/>
  <c r="W10" i="2"/>
  <c r="BF9" i="2"/>
  <c r="BD9" i="2"/>
  <c r="AY9" i="2"/>
  <c r="AX9" i="2"/>
  <c r="AW9" i="2"/>
  <c r="AV9" i="2"/>
  <c r="AU9" i="2"/>
  <c r="AT9" i="2"/>
  <c r="AS9" i="2"/>
  <c r="AR9" i="2"/>
  <c r="AQ9" i="2"/>
  <c r="AO9" i="2"/>
  <c r="AN9" i="2"/>
  <c r="AM9" i="2"/>
  <c r="AL9" i="2"/>
  <c r="AK9" i="2"/>
  <c r="AJ9" i="2"/>
  <c r="AI9" i="2"/>
  <c r="AH9" i="2"/>
  <c r="AG9" i="2"/>
  <c r="AE9" i="2"/>
  <c r="AD9" i="2"/>
  <c r="AC9" i="2"/>
  <c r="AB9" i="2"/>
  <c r="AA9" i="2"/>
  <c r="Z9" i="2"/>
  <c r="Y9" i="2"/>
  <c r="X9" i="2"/>
  <c r="W9" i="2"/>
  <c r="BF8" i="2"/>
  <c r="BD8" i="2"/>
  <c r="AY8" i="2"/>
  <c r="AX8" i="2"/>
  <c r="AW8" i="2"/>
  <c r="AV8" i="2"/>
  <c r="AU8" i="2"/>
  <c r="AT8" i="2"/>
  <c r="AS8" i="2"/>
  <c r="AR8" i="2"/>
  <c r="AQ8" i="2"/>
  <c r="AO8" i="2"/>
  <c r="AN8" i="2"/>
  <c r="AM8" i="2"/>
  <c r="AL8" i="2"/>
  <c r="AK8" i="2"/>
  <c r="AJ8" i="2"/>
  <c r="AI8" i="2"/>
  <c r="AH8" i="2"/>
  <c r="AG8" i="2"/>
  <c r="AE8" i="2"/>
  <c r="AD8" i="2"/>
  <c r="AC8" i="2"/>
  <c r="AB8" i="2"/>
  <c r="AA8" i="2"/>
  <c r="Z8" i="2"/>
  <c r="Y8" i="2"/>
  <c r="X8" i="2"/>
  <c r="W8" i="2"/>
  <c r="BF7" i="2"/>
  <c r="BD7" i="2"/>
  <c r="AU7" i="2"/>
  <c r="AS7" i="2"/>
  <c r="AR7" i="2"/>
  <c r="AQ7" i="2"/>
  <c r="AK7" i="2"/>
  <c r="AJ7" i="2"/>
  <c r="AI7" i="2"/>
  <c r="AH7" i="2"/>
  <c r="AG7" i="2"/>
  <c r="AA7" i="2"/>
  <c r="Z7" i="2"/>
  <c r="Y7" i="2"/>
  <c r="X7" i="2"/>
  <c r="W7" i="2"/>
  <c r="BF6" i="2"/>
  <c r="BD6" i="2"/>
  <c r="AY6" i="2"/>
  <c r="AX6" i="2"/>
  <c r="AW6" i="2"/>
  <c r="AV6" i="2"/>
  <c r="AU6" i="2"/>
  <c r="AT6" i="2"/>
  <c r="AS6" i="2"/>
  <c r="AR6" i="2"/>
  <c r="AQ6" i="2"/>
  <c r="AO6" i="2"/>
  <c r="AN6" i="2"/>
  <c r="AM6" i="2"/>
  <c r="AL6" i="2"/>
  <c r="AK6" i="2"/>
  <c r="AJ6" i="2"/>
  <c r="AI6" i="2"/>
  <c r="AH6" i="2"/>
  <c r="AG6" i="2"/>
  <c r="AE6" i="2"/>
  <c r="AD6" i="2"/>
  <c r="AC6" i="2"/>
  <c r="AA6" i="2"/>
  <c r="Z6" i="2"/>
  <c r="Y6" i="2"/>
  <c r="X6" i="2"/>
  <c r="W6" i="2"/>
  <c r="BD5" i="2"/>
  <c r="AY5" i="2"/>
  <c r="AX5" i="2"/>
  <c r="AW5" i="2"/>
  <c r="AV5" i="2"/>
  <c r="AT5" i="2"/>
  <c r="AS5" i="2"/>
  <c r="AR5" i="2"/>
  <c r="AQ5" i="2"/>
  <c r="AO5" i="2"/>
  <c r="AN5" i="2"/>
  <c r="AM5" i="2"/>
  <c r="AL5" i="2"/>
  <c r="AK5" i="2"/>
  <c r="AJ5" i="2"/>
  <c r="AI5" i="2"/>
  <c r="AH5" i="2"/>
  <c r="AG5" i="2"/>
  <c r="AE5" i="2"/>
  <c r="AD5" i="2"/>
  <c r="AC5" i="2"/>
  <c r="AA5" i="2"/>
  <c r="Z5" i="2"/>
  <c r="Y5" i="2"/>
  <c r="X5" i="2"/>
  <c r="W5" i="2"/>
  <c r="AY4" i="2"/>
  <c r="AX4" i="2"/>
  <c r="AV4" i="2"/>
  <c r="AT4" i="2"/>
  <c r="AS4" i="2"/>
  <c r="AR4" i="2"/>
  <c r="AQ4" i="2"/>
  <c r="AO4" i="2"/>
  <c r="AN4" i="2"/>
  <c r="AL4" i="2"/>
  <c r="AK4" i="2"/>
  <c r="AJ4" i="2"/>
  <c r="AI4" i="2"/>
  <c r="AH4" i="2"/>
  <c r="AG4" i="2"/>
  <c r="AE4" i="2"/>
  <c r="AD4" i="2"/>
  <c r="AA4" i="2"/>
  <c r="Z4" i="2"/>
  <c r="Y4" i="2"/>
  <c r="X4" i="2"/>
  <c r="W4" i="2"/>
  <c r="AT3" i="2"/>
  <c r="AS3" i="2"/>
  <c r="AR3" i="2"/>
  <c r="AK3" i="2"/>
  <c r="AJ3" i="2"/>
  <c r="AI3" i="2"/>
  <c r="AH3" i="2"/>
  <c r="AA3" i="2"/>
  <c r="Z3" i="2"/>
  <c r="Y3" i="2"/>
  <c r="X3" i="2"/>
  <c r="A45" i="1"/>
  <c r="A43" i="1"/>
  <c r="A41" i="1"/>
  <c r="A40" i="1"/>
  <c r="A39" i="1"/>
  <c r="A38" i="1"/>
  <c r="A37" i="1"/>
  <c r="C36" i="1"/>
  <c r="B36" i="1"/>
  <c r="A36" i="1"/>
  <c r="A34" i="1"/>
  <c r="A33" i="1"/>
  <c r="A32" i="1"/>
  <c r="A31" i="1"/>
  <c r="C30" i="1"/>
  <c r="B30" i="1"/>
  <c r="A30" i="1"/>
  <c r="A28" i="1"/>
  <c r="A27" i="1"/>
  <c r="A26" i="1"/>
  <c r="C25" i="1"/>
  <c r="B25" i="1"/>
  <c r="A25" i="1"/>
  <c r="A22" i="1"/>
  <c r="C21" i="1"/>
  <c r="V21" i="1" s="1"/>
  <c r="V22" i="1" s="1"/>
  <c r="B22" i="1" s="1"/>
  <c r="C22" i="1" s="1"/>
  <c r="B21" i="1"/>
  <c r="A3" i="2" s="1"/>
  <c r="A21" i="1"/>
  <c r="A20" i="1"/>
  <c r="A18" i="1"/>
  <c r="A17" i="1"/>
  <c r="A16" i="1"/>
  <c r="A14" i="1"/>
  <c r="A11" i="1"/>
  <c r="V28" i="1" l="1"/>
  <c r="C31" i="1" s="1"/>
  <c r="V27" i="1"/>
  <c r="B31" i="1" s="1"/>
  <c r="W27" i="1"/>
  <c r="B37" i="1" s="1"/>
  <c r="V29" i="1"/>
  <c r="B32" i="1" s="1"/>
  <c r="U28" i="1"/>
  <c r="V30" i="1" s="1"/>
  <c r="C32" i="1" s="1"/>
  <c r="S3" i="2"/>
  <c r="N3" i="2"/>
  <c r="J3" i="2"/>
  <c r="E3" i="2"/>
  <c r="T3" i="2"/>
  <c r="P3" i="2"/>
  <c r="K3" i="2"/>
  <c r="F3" i="2"/>
  <c r="B3" i="2"/>
  <c r="R3" i="2"/>
  <c r="M3" i="2"/>
  <c r="I3" i="2"/>
  <c r="D3" i="2"/>
  <c r="U3" i="2"/>
  <c r="Q3" i="2"/>
  <c r="L3" i="2"/>
  <c r="G3" i="2"/>
  <c r="C3" i="2"/>
  <c r="W29" i="1"/>
  <c r="C26" i="1"/>
  <c r="U27" i="1"/>
  <c r="W28" i="1"/>
  <c r="V31" i="1"/>
  <c r="V32" i="1" l="1"/>
  <c r="C33" i="1" s="1"/>
  <c r="U29" i="1"/>
  <c r="B26" i="1"/>
  <c r="U30" i="1"/>
  <c r="B33" i="1"/>
  <c r="B38" i="1"/>
  <c r="W31" i="1"/>
  <c r="W30" i="1"/>
  <c r="C37" i="1"/>
  <c r="C38" i="1" l="1"/>
  <c r="W32" i="1"/>
  <c r="U32" i="1"/>
  <c r="C27" i="1"/>
  <c r="W35" i="1"/>
  <c r="B40" i="1" s="1"/>
  <c r="B39" i="1"/>
  <c r="U31" i="1"/>
  <c r="B27" i="1"/>
  <c r="B28" i="1" l="1"/>
  <c r="V35" i="1"/>
  <c r="B34" i="1" s="1"/>
  <c r="C28" i="1"/>
  <c r="V36" i="1"/>
  <c r="W36" i="1"/>
  <c r="C39" i="1"/>
  <c r="Y36" i="1"/>
  <c r="Y35" i="1"/>
  <c r="B41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Piller Isabelle</author>
  </authors>
  <commentList>
    <comment ref="T2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Piller Isabelle:</t>
        </r>
        <r>
          <rPr>
            <sz val="9"/>
            <color indexed="81"/>
            <rFont val="Tahoma"/>
            <family val="2"/>
          </rPr>
          <t xml:space="preserve">
A mettre à jour chaque année, sert au calcul du salaire assuré</t>
        </r>
      </text>
    </comment>
  </commentList>
</comments>
</file>

<file path=xl/sharedStrings.xml><?xml version="1.0" encoding="utf-8"?>
<sst xmlns="http://schemas.openxmlformats.org/spreadsheetml/2006/main" count="121" uniqueCount="56">
  <si>
    <t>Dès 2022</t>
  </si>
  <si>
    <t>RP</t>
  </si>
  <si>
    <t>Part employé</t>
  </si>
  <si>
    <t>Part employeur</t>
  </si>
  <si>
    <t>Risque</t>
  </si>
  <si>
    <t>Epargne</t>
  </si>
  <si>
    <t>Age</t>
  </si>
  <si>
    <t>Employé</t>
  </si>
  <si>
    <t>Employeur</t>
  </si>
  <si>
    <t>Standard</t>
  </si>
  <si>
    <t>EP_Employé</t>
  </si>
  <si>
    <t>EP_Employeur</t>
  </si>
  <si>
    <t>RI_Employé</t>
  </si>
  <si>
    <t>RI_Employeur</t>
  </si>
  <si>
    <t>Plus</t>
  </si>
  <si>
    <t>Maxi</t>
  </si>
  <si>
    <t>Langue / Sprache (F/D)</t>
  </si>
  <si>
    <t>Salaire assuré</t>
  </si>
  <si>
    <t>Taux de cotisations</t>
  </si>
  <si>
    <t>ALL_Employé</t>
  </si>
  <si>
    <t>ALL_Employeur</t>
  </si>
  <si>
    <t>Remarques</t>
  </si>
  <si>
    <t>Ces chiffres n'ont qu'une valeur indicative, notre Caisse n'étant engagée que sur la base de la</t>
  </si>
  <si>
    <t>Bemerkungen</t>
  </si>
  <si>
    <t>Plan standard</t>
  </si>
  <si>
    <t>Total</t>
  </si>
  <si>
    <t>18-21 ans</t>
  </si>
  <si>
    <t>22-34 ans</t>
  </si>
  <si>
    <t>35-44 ans</t>
  </si>
  <si>
    <t>45-54 ans</t>
  </si>
  <si>
    <t>55-70</t>
  </si>
  <si>
    <t>Plan plus (+1%)</t>
  </si>
  <si>
    <t>55-70 ans</t>
  </si>
  <si>
    <t>Plan maxi (+3%)</t>
  </si>
  <si>
    <t>Um in den Plan Maxi wechseln zu können, müssen Sie voll arbeitsfähig sein.</t>
  </si>
  <si>
    <t>Cotisations annuelles employeurs</t>
  </si>
  <si>
    <t>Cotisations annuelles employé</t>
  </si>
  <si>
    <t>Cotisations mensuelles employé</t>
  </si>
  <si>
    <t>Cotisations mensuelles employeur</t>
  </si>
  <si>
    <t>Différence par mois, employé</t>
  </si>
  <si>
    <t>Différence par mois, employeur</t>
  </si>
  <si>
    <t>Standard-Plus</t>
  </si>
  <si>
    <t>Plus-Maxi</t>
  </si>
  <si>
    <t>Standard-Maxi</t>
  </si>
  <si>
    <t>situation qui prévaudra au moment de la perception des cotisations.</t>
  </si>
  <si>
    <t>Langue</t>
  </si>
  <si>
    <t>F</t>
  </si>
  <si>
    <t>D</t>
  </si>
  <si>
    <t>check 1 -assuré ou pas</t>
  </si>
  <si>
    <t>check 2 - salaire assuré maximal</t>
  </si>
  <si>
    <t>Montant de coordination 2024</t>
  </si>
  <si>
    <t>CAISSE DE PRÉVOYANCE DE L'ÉTAT DE FRIBOURG</t>
  </si>
  <si>
    <t>PENSIONSKASSE DES STAATS FREIBURG</t>
  </si>
  <si>
    <t>Diese Werte sind unverbindlich. Unsere Kasse übernimmt Verpflichtungen nur aufgrund der</t>
  </si>
  <si>
    <t>tatsächlichen Situation zum Zeitpunkt der Erhebung der Beiträge.</t>
  </si>
  <si>
    <t>Pour passer au plan Maxi vous devez bénéficier de votre pleine capacité de travail.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</si>
</sst>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2"/>
      <name val="Arial"/>
    </font>
    <font>
      <sz val="8"/>
      <name val="Arial"/>
      <family val="2"/>
    </font>
    <font>
      <u/>
      <sz val="8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8"/>
      <name val="Arial"/>
      <family val="2"/>
    </font>
    <font>
      <b/>
      <u/>
      <sz val="8"/>
      <name val="Arial"/>
      <family val="2"/>
    </font>
    <font>
      <b/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name val="Bw Gradual Light"/>
      <family val="3"/>
    </font>
    <font>
      <sz val="9"/>
      <name val="Bw Gradual Light"/>
      <family val="3"/>
    </font>
    <font>
      <u/>
      <sz val="10"/>
      <name val="Bw Gradual Light"/>
      <family val="3"/>
    </font>
    <font>
      <b/>
      <sz val="9"/>
      <name val="Bw Gradual Light"/>
      <family val="3"/>
    </font>
    <font>
      <b/>
      <sz val="11"/>
      <name val="Bw Gradual Light"/>
      <family val="3"/>
    </font>
    <font>
      <b/>
      <sz val="10"/>
      <name val="Bw Gradual Light"/>
      <family val="3"/>
    </font>
    <font>
      <b/>
      <u/>
      <sz val="10"/>
      <name val="Bw Gradual Light"/>
      <family val="3"/>
    </font>
    <font>
      <b/>
      <sz val="10"/>
      <color rgb="FF0070C0"/>
      <name val="Bw Gradual Light"/>
      <family val="3"/>
    </font>
    <font>
      <u/>
      <sz val="9"/>
      <name val="Bw Gradual Light"/>
      <family val="3"/>
    </font>
    <font>
      <sz val="12"/>
      <name val="Bw Gradual Light"/>
      <family val="3"/>
    </font>
    <font>
      <u/>
      <sz val="12"/>
      <name val="Bw Gradual Light"/>
      <family val="3"/>
    </font>
    <font>
      <sz val="11"/>
      <name val="Bw Gradual Light"/>
      <family val="3"/>
    </font>
    <font>
      <b/>
      <u/>
      <sz val="11"/>
      <name val="Bw Gradual Light"/>
      <family val="3"/>
    </font>
    <font>
      <sz val="11"/>
      <name val="Bw Gradual Bold"/>
      <family val="3"/>
    </font>
    <font>
      <sz val="12"/>
      <name val="Bw Gradual Bold"/>
      <family val="3"/>
    </font>
    <font>
      <u/>
      <sz val="11"/>
      <name val="Bw Gradual Bold"/>
      <family val="3"/>
    </font>
    <font>
      <sz val="10"/>
      <name val="Bw Gradual Bold"/>
      <family val="3"/>
    </font>
  </fonts>
  <fills count="11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14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4" fontId="1" fillId="4" borderId="0" xfId="0" applyNumberFormat="1" applyFont="1" applyFill="1" applyAlignment="1">
      <alignment horizontal="right"/>
    </xf>
    <xf numFmtId="0" fontId="1" fillId="0" borderId="0" xfId="0" applyFont="1" applyAlignment="1">
      <alignment horizontal="right"/>
    </xf>
    <xf numFmtId="0" fontId="6" fillId="0" borderId="0" xfId="0" applyFont="1" applyAlignment="1">
      <alignment horizontal="right"/>
    </xf>
    <xf numFmtId="4" fontId="1" fillId="0" borderId="0" xfId="0" applyNumberFormat="1" applyFont="1"/>
    <xf numFmtId="4" fontId="1" fillId="0" borderId="0" xfId="0" applyNumberFormat="1" applyFont="1" applyAlignment="1">
      <alignment horizontal="right"/>
    </xf>
    <xf numFmtId="1" fontId="2" fillId="0" borderId="0" xfId="0" applyNumberFormat="1" applyFont="1" applyAlignment="1">
      <alignment horizontal="left"/>
    </xf>
    <xf numFmtId="1" fontId="1" fillId="0" borderId="0" xfId="0" applyNumberFormat="1" applyFont="1" applyAlignment="1">
      <alignment horizontal="left"/>
    </xf>
    <xf numFmtId="1" fontId="1" fillId="0" borderId="0" xfId="0" applyNumberFormat="1" applyFont="1" applyAlignment="1">
      <alignment horizontal="right"/>
    </xf>
    <xf numFmtId="1" fontId="2" fillId="0" borderId="0" xfId="0" applyNumberFormat="1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1" fontId="6" fillId="0" borderId="0" xfId="0" applyNumberFormat="1" applyFont="1" applyAlignment="1">
      <alignment horizontal="left"/>
    </xf>
    <xf numFmtId="0" fontId="8" fillId="0" borderId="4" xfId="0" applyFont="1" applyBorder="1" applyAlignment="1">
      <alignment vertical="center"/>
    </xf>
    <xf numFmtId="0" fontId="8" fillId="0" borderId="4" xfId="0" applyFont="1" applyBorder="1" applyAlignment="1">
      <alignment horizontal="right" vertical="center"/>
    </xf>
    <xf numFmtId="0" fontId="8" fillId="0" borderId="4" xfId="0" applyFont="1" applyBorder="1"/>
    <xf numFmtId="4" fontId="8" fillId="0" borderId="4" xfId="0" applyNumberFormat="1" applyFont="1" applyBorder="1"/>
    <xf numFmtId="4" fontId="1" fillId="7" borderId="0" xfId="0" applyNumberFormat="1" applyFont="1" applyFill="1" applyAlignment="1">
      <alignment horizontal="right"/>
    </xf>
    <xf numFmtId="0" fontId="8" fillId="0" borderId="0" xfId="0" applyFont="1"/>
    <xf numFmtId="4" fontId="1" fillId="8" borderId="0" xfId="0" applyNumberFormat="1" applyFont="1" applyFill="1" applyAlignment="1">
      <alignment horizontal="right"/>
    </xf>
    <xf numFmtId="4" fontId="1" fillId="9" borderId="0" xfId="0" applyNumberFormat="1" applyFont="1" applyFill="1" applyAlignment="1">
      <alignment horizontal="right"/>
    </xf>
    <xf numFmtId="4" fontId="1" fillId="10" borderId="0" xfId="0" applyNumberFormat="1" applyFont="1" applyFill="1" applyAlignment="1">
      <alignment horizontal="right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0" fontId="10" fillId="0" borderId="0" xfId="0" applyFont="1" applyAlignment="1">
      <alignment horizontal="right"/>
    </xf>
    <xf numFmtId="0" fontId="9" fillId="0" borderId="0" xfId="0" applyFont="1"/>
    <xf numFmtId="0" fontId="11" fillId="0" borderId="0" xfId="0" applyFont="1" applyAlignment="1">
      <alignment horizontal="left"/>
    </xf>
    <xf numFmtId="0" fontId="13" fillId="0" borderId="0" xfId="0" applyFont="1" applyAlignment="1">
      <alignment horizontal="right" wrapText="1"/>
    </xf>
    <xf numFmtId="0" fontId="9" fillId="0" borderId="0" xfId="0" applyFont="1" applyAlignment="1">
      <alignment vertical="center"/>
    </xf>
    <xf numFmtId="0" fontId="13" fillId="0" borderId="0" xfId="0" applyFont="1" applyAlignment="1">
      <alignment horizontal="left"/>
    </xf>
    <xf numFmtId="0" fontId="9" fillId="0" borderId="0" xfId="0" applyFont="1" applyAlignment="1">
      <alignment horizontal="right" vertical="center"/>
    </xf>
    <xf numFmtId="0" fontId="9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3" fillId="0" borderId="0" xfId="0" applyFont="1" applyAlignment="1">
      <alignment horizontal="right" vertical="top"/>
    </xf>
    <xf numFmtId="0" fontId="9" fillId="0" borderId="0" xfId="0" applyFont="1" applyAlignment="1">
      <alignment vertical="top"/>
    </xf>
    <xf numFmtId="0" fontId="13" fillId="0" borderId="0" xfId="0" applyFont="1" applyAlignment="1">
      <alignment horizontal="left" vertical="top"/>
    </xf>
    <xf numFmtId="0" fontId="9" fillId="0" borderId="0" xfId="0" applyFont="1" applyAlignment="1">
      <alignment horizontal="right" vertical="top"/>
    </xf>
    <xf numFmtId="0" fontId="9" fillId="0" borderId="0" xfId="0" applyFont="1" applyAlignment="1">
      <alignment horizontal="left" vertical="top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right" vertical="center"/>
    </xf>
    <xf numFmtId="0" fontId="13" fillId="0" borderId="0" xfId="0" applyFont="1" applyAlignment="1">
      <alignment horizontal="right" vertical="center"/>
    </xf>
    <xf numFmtId="0" fontId="13" fillId="0" borderId="0" xfId="0" applyFont="1" applyAlignment="1">
      <alignment horizontal="left" vertical="center"/>
    </xf>
    <xf numFmtId="0" fontId="11" fillId="0" borderId="0" xfId="0" applyFont="1" applyAlignment="1">
      <alignment horizontal="right" vertical="center"/>
    </xf>
    <xf numFmtId="0" fontId="14" fillId="0" borderId="0" xfId="0" applyFont="1" applyAlignment="1">
      <alignment vertical="top"/>
    </xf>
    <xf numFmtId="0" fontId="11" fillId="0" borderId="0" xfId="0" applyFont="1" applyAlignment="1">
      <alignment horizontal="left" vertical="top"/>
    </xf>
    <xf numFmtId="0" fontId="11" fillId="0" borderId="0" xfId="0" applyFont="1" applyAlignment="1">
      <alignment horizontal="right" vertical="top"/>
    </xf>
    <xf numFmtId="0" fontId="14" fillId="0" borderId="0" xfId="0" applyFont="1" applyAlignment="1">
      <alignment horizontal="left" vertical="top"/>
    </xf>
    <xf numFmtId="4" fontId="9" fillId="6" borderId="0" xfId="0" applyNumberFormat="1" applyFont="1" applyFill="1" applyAlignment="1">
      <alignment horizontal="left" vertical="top"/>
    </xf>
    <xf numFmtId="4" fontId="9" fillId="0" borderId="0" xfId="0" applyNumberFormat="1" applyFont="1" applyAlignment="1">
      <alignment horizontal="right" vertical="top"/>
    </xf>
    <xf numFmtId="1" fontId="9" fillId="0" borderId="0" xfId="0" applyNumberFormat="1" applyFont="1" applyAlignment="1">
      <alignment horizontal="left" vertical="top"/>
    </xf>
    <xf numFmtId="0" fontId="16" fillId="0" borderId="0" xfId="0" applyFont="1" applyAlignment="1">
      <alignment horizontal="left" vertical="top"/>
    </xf>
    <xf numFmtId="4" fontId="16" fillId="0" borderId="0" xfId="0" applyNumberFormat="1" applyFont="1" applyAlignment="1">
      <alignment horizontal="right"/>
    </xf>
    <xf numFmtId="4" fontId="16" fillId="0" borderId="0" xfId="0" applyNumberFormat="1" applyFont="1" applyAlignment="1">
      <alignment horizontal="right" vertical="top"/>
    </xf>
    <xf numFmtId="4" fontId="14" fillId="0" borderId="0" xfId="0" applyNumberFormat="1" applyFont="1" applyAlignment="1">
      <alignment horizontal="right"/>
    </xf>
    <xf numFmtId="4" fontId="14" fillId="0" borderId="0" xfId="0" applyNumberFormat="1" applyFont="1" applyAlignment="1">
      <alignment horizontal="right" vertical="top"/>
    </xf>
    <xf numFmtId="0" fontId="16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right" vertical="center" wrapText="1"/>
    </xf>
    <xf numFmtId="0" fontId="17" fillId="0" borderId="0" xfId="0" applyFont="1" applyAlignment="1">
      <alignment horizontal="right"/>
    </xf>
    <xf numFmtId="0" fontId="11" fillId="0" borderId="0" xfId="0" applyFont="1" applyAlignment="1">
      <alignment horizontal="right"/>
    </xf>
    <xf numFmtId="0" fontId="18" fillId="0" borderId="0" xfId="0" applyFont="1"/>
    <xf numFmtId="49" fontId="10" fillId="0" borderId="0" xfId="0" applyNumberFormat="1" applyFont="1" applyAlignment="1">
      <alignment horizontal="left"/>
    </xf>
    <xf numFmtId="0" fontId="10" fillId="0" borderId="0" xfId="0" applyFont="1" applyAlignment="1">
      <alignment horizontal="left"/>
    </xf>
    <xf numFmtId="4" fontId="10" fillId="0" borderId="0" xfId="0" applyNumberFormat="1" applyFont="1" applyAlignment="1">
      <alignment horizontal="right"/>
    </xf>
    <xf numFmtId="4" fontId="10" fillId="0" borderId="0" xfId="0" applyNumberFormat="1" applyFont="1"/>
    <xf numFmtId="0" fontId="10" fillId="0" borderId="0" xfId="0" applyFont="1"/>
    <xf numFmtId="0" fontId="16" fillId="0" borderId="0" xfId="0" applyFont="1" applyAlignment="1">
      <alignment horizontal="right"/>
    </xf>
    <xf numFmtId="14" fontId="10" fillId="0" borderId="0" xfId="0" applyNumberFormat="1" applyFont="1" applyAlignment="1">
      <alignment horizontal="right"/>
    </xf>
    <xf numFmtId="0" fontId="14" fillId="0" borderId="0" xfId="0" applyFont="1" applyAlignment="1">
      <alignment horizontal="right"/>
    </xf>
    <xf numFmtId="0" fontId="18" fillId="0" borderId="0" xfId="0" applyFont="1" applyAlignment="1">
      <alignment horizontal="right"/>
    </xf>
    <xf numFmtId="0" fontId="18" fillId="0" borderId="0" xfId="0" applyFont="1" applyAlignment="1">
      <alignment horizontal="right" vertical="center"/>
    </xf>
    <xf numFmtId="0" fontId="18" fillId="0" borderId="0" xfId="0" applyFont="1" applyAlignment="1">
      <alignment vertical="center"/>
    </xf>
    <xf numFmtId="0" fontId="10" fillId="0" borderId="0" xfId="0" applyFont="1" applyAlignment="1">
      <alignment horizontal="right" vertical="center"/>
    </xf>
    <xf numFmtId="0" fontId="10" fillId="0" borderId="0" xfId="0" applyFont="1" applyAlignment="1">
      <alignment vertical="center"/>
    </xf>
    <xf numFmtId="0" fontId="19" fillId="0" borderId="0" xfId="0" applyFont="1"/>
    <xf numFmtId="2" fontId="10" fillId="0" borderId="0" xfId="0" applyNumberFormat="1" applyFont="1" applyAlignment="1">
      <alignment horizontal="right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right" vertical="center"/>
    </xf>
    <xf numFmtId="4" fontId="12" fillId="0" borderId="0" xfId="0" applyNumberFormat="1" applyFont="1" applyAlignment="1">
      <alignment horizontal="right" vertical="center"/>
    </xf>
    <xf numFmtId="0" fontId="12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horizontal="left"/>
    </xf>
    <xf numFmtId="0" fontId="20" fillId="4" borderId="0" xfId="0" applyFont="1" applyFill="1" applyAlignment="1" applyProtection="1">
      <alignment horizontal="right"/>
      <protection locked="0"/>
    </xf>
    <xf numFmtId="0" fontId="20" fillId="0" borderId="0" xfId="0" applyFont="1" applyAlignment="1">
      <alignment horizontal="right"/>
    </xf>
    <xf numFmtId="0" fontId="20" fillId="0" borderId="0" xfId="0" applyFont="1"/>
    <xf numFmtId="0" fontId="20" fillId="0" borderId="0" xfId="0" applyFont="1" applyAlignment="1">
      <alignment horizontal="left"/>
    </xf>
    <xf numFmtId="0" fontId="20" fillId="0" borderId="0" xfId="0" applyFont="1" applyAlignment="1">
      <alignment vertical="center"/>
    </xf>
    <xf numFmtId="0" fontId="20" fillId="0" borderId="0" xfId="0" applyFont="1" applyAlignment="1">
      <alignment vertical="top"/>
    </xf>
    <xf numFmtId="0" fontId="20" fillId="0" borderId="0" xfId="0" applyFont="1" applyAlignment="1">
      <alignment horizontal="left" vertical="center"/>
    </xf>
    <xf numFmtId="1" fontId="20" fillId="4" borderId="0" xfId="0" applyNumberFormat="1" applyFont="1" applyFill="1" applyAlignment="1" applyProtection="1">
      <alignment horizontal="right" vertical="center"/>
      <protection locked="0"/>
    </xf>
    <xf numFmtId="4" fontId="20" fillId="4" borderId="0" xfId="0" applyNumberFormat="1" applyFont="1" applyFill="1" applyAlignment="1" applyProtection="1">
      <alignment horizontal="right" vertical="top"/>
      <protection locked="0"/>
    </xf>
    <xf numFmtId="0" fontId="20" fillId="0" borderId="0" xfId="0" applyFont="1" applyAlignment="1">
      <alignment horizontal="right" vertical="center"/>
    </xf>
    <xf numFmtId="2" fontId="20" fillId="4" borderId="0" xfId="0" applyNumberFormat="1" applyFont="1" applyFill="1" applyAlignment="1" applyProtection="1">
      <alignment horizontal="right" vertical="top"/>
      <protection locked="0"/>
    </xf>
    <xf numFmtId="0" fontId="20" fillId="0" borderId="0" xfId="0" applyFont="1" applyAlignment="1">
      <alignment horizontal="right" vertical="top"/>
    </xf>
    <xf numFmtId="0" fontId="13" fillId="0" borderId="0" xfId="0" applyFont="1" applyAlignment="1">
      <alignment vertical="top"/>
    </xf>
    <xf numFmtId="2" fontId="20" fillId="0" borderId="0" xfId="0" applyNumberFormat="1" applyFont="1" applyAlignment="1">
      <alignment horizontal="right" vertical="top"/>
    </xf>
    <xf numFmtId="1" fontId="20" fillId="0" borderId="0" xfId="0" applyNumberFormat="1" applyFont="1" applyAlignment="1">
      <alignment horizontal="right" vertical="top"/>
    </xf>
    <xf numFmtId="4" fontId="20" fillId="0" borderId="0" xfId="0" applyNumberFormat="1" applyFont="1" applyAlignment="1">
      <alignment horizontal="right" vertical="top"/>
    </xf>
    <xf numFmtId="0" fontId="21" fillId="0" borderId="5" xfId="0" applyFont="1" applyBorder="1" applyAlignment="1">
      <alignment horizontal="left" vertical="center"/>
    </xf>
    <xf numFmtId="0" fontId="20" fillId="0" borderId="5" xfId="0" applyFont="1" applyBorder="1" applyAlignment="1">
      <alignment horizontal="left" vertical="center"/>
    </xf>
    <xf numFmtId="4" fontId="20" fillId="0" borderId="5" xfId="0" applyNumberFormat="1" applyFont="1" applyBorder="1" applyAlignment="1">
      <alignment horizontal="right" vertical="center" wrapText="1"/>
    </xf>
    <xf numFmtId="4" fontId="20" fillId="0" borderId="5" xfId="0" applyNumberFormat="1" applyFont="1" applyBorder="1" applyAlignment="1">
      <alignment horizontal="right"/>
    </xf>
    <xf numFmtId="0" fontId="20" fillId="0" borderId="0" xfId="0" applyFont="1" applyAlignment="1">
      <alignment vertical="center" wrapText="1"/>
    </xf>
    <xf numFmtId="0" fontId="20" fillId="0" borderId="0" xfId="0" applyFont="1" applyAlignment="1">
      <alignment horizontal="center"/>
    </xf>
    <xf numFmtId="49" fontId="20" fillId="0" borderId="0" xfId="0" applyNumberFormat="1" applyFont="1" applyAlignment="1">
      <alignment horizontal="left"/>
    </xf>
    <xf numFmtId="14" fontId="20" fillId="0" borderId="0" xfId="0" applyNumberFormat="1" applyFont="1" applyAlignment="1">
      <alignment horizontal="right"/>
    </xf>
    <xf numFmtId="4" fontId="20" fillId="0" borderId="0" xfId="0" applyNumberFormat="1" applyFont="1" applyAlignment="1">
      <alignment horizontal="right"/>
    </xf>
    <xf numFmtId="14" fontId="20" fillId="0" borderId="0" xfId="0" applyNumberFormat="1" applyFont="1" applyAlignment="1">
      <alignment horizontal="left"/>
    </xf>
    <xf numFmtId="0" fontId="23" fillId="0" borderId="0" xfId="0" applyFont="1" applyAlignment="1">
      <alignment horizontal="left"/>
    </xf>
    <xf numFmtId="0" fontId="23" fillId="0" borderId="0" xfId="0" applyFont="1" applyAlignment="1">
      <alignment horizontal="right" wrapText="1"/>
    </xf>
    <xf numFmtId="0" fontId="23" fillId="0" borderId="0" xfId="0" applyFont="1" applyAlignment="1">
      <alignment vertical="center"/>
    </xf>
    <xf numFmtId="0" fontId="23" fillId="0" borderId="0" xfId="0" applyFont="1" applyAlignment="1">
      <alignment horizontal="right" vertical="center"/>
    </xf>
    <xf numFmtId="0" fontId="23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4" fillId="0" borderId="5" xfId="0" applyFont="1" applyBorder="1" applyAlignment="1">
      <alignment horizontal="left" vertical="center"/>
    </xf>
    <xf numFmtId="0" fontId="24" fillId="0" borderId="5" xfId="0" applyFont="1" applyBorder="1" applyAlignment="1">
      <alignment horizontal="right" vertical="center"/>
    </xf>
    <xf numFmtId="0" fontId="24" fillId="0" borderId="0" xfId="0" applyFont="1" applyAlignment="1">
      <alignment horizontal="left"/>
    </xf>
    <xf numFmtId="0" fontId="22" fillId="7" borderId="5" xfId="0" applyFont="1" applyFill="1" applyBorder="1" applyAlignment="1">
      <alignment horizontal="left" vertical="center"/>
    </xf>
    <xf numFmtId="4" fontId="22" fillId="7" borderId="5" xfId="0" applyNumberFormat="1" applyFont="1" applyFill="1" applyBorder="1" applyAlignment="1">
      <alignment horizontal="right" vertical="center"/>
    </xf>
    <xf numFmtId="0" fontId="22" fillId="0" borderId="0" xfId="0" applyFont="1"/>
    <xf numFmtId="0" fontId="25" fillId="0" borderId="0" xfId="0" applyFont="1" applyAlignment="1">
      <alignment horizontal="right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4" fontId="12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6" fillId="5" borderId="0" xfId="0" applyFont="1" applyFill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5" fillId="5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0</xdr:col>
      <xdr:colOff>1111914</xdr:colOff>
      <xdr:row>5</xdr:row>
      <xdr:rowOff>59057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B6E2D660-9200-F852-1772-9E7A7B30A9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1111913" cy="8686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140"/>
  <sheetViews>
    <sheetView tabSelected="1" zoomScaleNormal="100" workbookViewId="0">
      <selection activeCell="B8" sqref="B8"/>
    </sheetView>
  </sheetViews>
  <sheetFormatPr baseColWidth="10" defaultColWidth="10.90625" defaultRowHeight="13.2" outlineLevelCol="1" x14ac:dyDescent="0.25"/>
  <cols>
    <col min="1" max="1" width="43.54296875" style="28" customWidth="1"/>
    <col min="2" max="2" width="12.81640625" style="28" customWidth="1"/>
    <col min="3" max="3" width="12.81640625" style="29" customWidth="1"/>
    <col min="4" max="4" width="9.08984375" style="29" bestFit="1" customWidth="1"/>
    <col min="5" max="5" width="9.54296875" style="29" customWidth="1"/>
    <col min="6" max="6" width="7.08984375" style="29" customWidth="1"/>
    <col min="7" max="7" width="10.08984375" style="29" hidden="1" customWidth="1"/>
    <col min="8" max="8" width="10.81640625" style="29" customWidth="1"/>
    <col min="9" max="9" width="8.90625" style="29" customWidth="1"/>
    <col min="10" max="15" width="9.6328125" style="29" customWidth="1"/>
    <col min="16" max="17" width="10.90625" style="31"/>
    <col min="18" max="19" width="10.90625" style="31" hidden="1" customWidth="1" outlineLevel="1"/>
    <col min="20" max="20" width="26.6328125" style="28" hidden="1" customWidth="1" outlineLevel="1"/>
    <col min="21" max="21" width="8" style="29" hidden="1" customWidth="1" outlineLevel="1"/>
    <col min="22" max="22" width="12.81640625" style="29" hidden="1" customWidth="1" outlineLevel="1"/>
    <col min="23" max="23" width="14.1796875" style="29" hidden="1" customWidth="1" outlineLevel="1"/>
    <col min="24" max="24" width="2.90625" style="31" hidden="1" customWidth="1" outlineLevel="1"/>
    <col min="25" max="25" width="10.36328125" style="31" hidden="1" customWidth="1" outlineLevel="1"/>
    <col min="26" max="26" width="10.90625" style="31" hidden="1" customWidth="1" outlineLevel="1"/>
    <col min="27" max="27" width="10.90625" style="31" customWidth="1" collapsed="1"/>
    <col min="28" max="42" width="10.90625" style="31" customWidth="1"/>
    <col min="43" max="16384" width="10.90625" style="31"/>
  </cols>
  <sheetData>
    <row r="1" spans="1:25" x14ac:dyDescent="0.25">
      <c r="C1" s="128" t="s">
        <v>51</v>
      </c>
      <c r="D1" s="128"/>
      <c r="F1" s="30"/>
      <c r="H1" s="30"/>
    </row>
    <row r="2" spans="1:25" x14ac:dyDescent="0.25">
      <c r="C2" s="128" t="s">
        <v>52</v>
      </c>
      <c r="D2" s="128"/>
      <c r="F2" s="30"/>
      <c r="H2" s="30"/>
    </row>
    <row r="7" spans="1:25" x14ac:dyDescent="0.25">
      <c r="T7" s="32" t="s">
        <v>45</v>
      </c>
    </row>
    <row r="8" spans="1:25" ht="13.8" x14ac:dyDescent="0.25">
      <c r="A8" s="127" t="s">
        <v>16</v>
      </c>
      <c r="B8" s="90" t="s">
        <v>46</v>
      </c>
      <c r="C8" s="91"/>
      <c r="D8" s="92"/>
      <c r="E8" s="91"/>
      <c r="T8" s="28" t="s">
        <v>46</v>
      </c>
    </row>
    <row r="9" spans="1:25" ht="13.8" x14ac:dyDescent="0.25">
      <c r="A9" s="93"/>
      <c r="B9" s="91"/>
      <c r="C9" s="91"/>
      <c r="D9" s="92"/>
      <c r="E9" s="91"/>
      <c r="T9" s="28" t="s">
        <v>47</v>
      </c>
    </row>
    <row r="10" spans="1:25" s="118" customFormat="1" ht="15.6" x14ac:dyDescent="0.3">
      <c r="A10" s="116" t="str">
        <f>IF($B$8="F","Régime de pensions - année 2025","Pensionsplan - Jahr 2025")</f>
        <v>Régime de pensions - année 2025</v>
      </c>
      <c r="B10" s="117"/>
      <c r="C10" s="117"/>
      <c r="E10" s="117"/>
      <c r="F10" s="117"/>
      <c r="G10" s="117"/>
      <c r="H10" s="117"/>
      <c r="I10" s="116"/>
      <c r="J10" s="117"/>
      <c r="K10" s="117"/>
      <c r="L10" s="119"/>
      <c r="M10" s="119"/>
      <c r="N10" s="119"/>
      <c r="O10" s="119"/>
      <c r="T10" s="120"/>
      <c r="U10" s="119"/>
      <c r="V10" s="119"/>
      <c r="W10" s="119"/>
    </row>
    <row r="11" spans="1:25" s="118" customFormat="1" ht="15.6" x14ac:dyDescent="0.3">
      <c r="A11" s="116" t="str">
        <f>IF($B$8="F","Calcul des cotisations pour les divers plans d'épargne","Berechnung der Beiträge für die verschiedenen Sparpläne")</f>
        <v>Calcul des cotisations pour les divers plans d'épargne</v>
      </c>
      <c r="B11" s="117"/>
      <c r="C11" s="117"/>
      <c r="E11" s="117"/>
      <c r="F11" s="117"/>
      <c r="G11" s="117"/>
      <c r="H11" s="117"/>
      <c r="I11" s="116"/>
      <c r="J11" s="117"/>
      <c r="K11" s="117"/>
      <c r="L11" s="119"/>
      <c r="M11" s="119"/>
      <c r="N11" s="119"/>
      <c r="O11" s="119"/>
      <c r="T11" s="120"/>
      <c r="U11" s="119"/>
      <c r="V11" s="119"/>
      <c r="W11" s="119"/>
    </row>
    <row r="12" spans="1:25" s="34" customFormat="1" ht="13.95" customHeight="1" x14ac:dyDescent="0.25">
      <c r="A12" s="35"/>
      <c r="B12" s="33"/>
      <c r="C12" s="33"/>
      <c r="D12" s="94"/>
      <c r="E12" s="33"/>
      <c r="F12" s="33"/>
      <c r="G12" s="33"/>
      <c r="H12" s="33"/>
      <c r="I12" s="35"/>
      <c r="J12" s="33"/>
      <c r="K12" s="33"/>
      <c r="L12" s="36"/>
      <c r="M12" s="36"/>
      <c r="N12" s="36"/>
      <c r="O12" s="36"/>
      <c r="T12" s="37"/>
      <c r="U12" s="36"/>
      <c r="V12" s="36"/>
      <c r="W12" s="36"/>
    </row>
    <row r="13" spans="1:25" s="34" customFormat="1" ht="13.95" customHeight="1" x14ac:dyDescent="0.25">
      <c r="A13" s="35"/>
      <c r="B13" s="33"/>
      <c r="C13" s="33"/>
      <c r="D13" s="94"/>
      <c r="E13" s="33"/>
      <c r="F13" s="33"/>
      <c r="G13" s="33"/>
      <c r="H13" s="33"/>
      <c r="I13" s="35"/>
      <c r="J13" s="33"/>
      <c r="K13" s="33"/>
      <c r="L13" s="36"/>
      <c r="M13" s="36"/>
      <c r="N13" s="36"/>
      <c r="O13" s="36"/>
      <c r="T13" s="37"/>
      <c r="U13" s="36"/>
      <c r="V13" s="36"/>
      <c r="W13" s="36"/>
    </row>
    <row r="14" spans="1:25" s="40" customFormat="1" ht="13.8" x14ac:dyDescent="0.25">
      <c r="A14" s="121" t="str">
        <f>IF($B$8="F","Données de base","Generelle Angaben")</f>
        <v>Données de base</v>
      </c>
      <c r="B14" s="39"/>
      <c r="C14" s="39"/>
      <c r="D14" s="95"/>
      <c r="E14" s="39"/>
      <c r="F14" s="39"/>
      <c r="G14" s="39"/>
      <c r="H14" s="39"/>
      <c r="I14" s="41"/>
      <c r="J14" s="39"/>
      <c r="K14" s="39"/>
      <c r="L14" s="42"/>
      <c r="M14" s="42"/>
      <c r="N14" s="42"/>
      <c r="O14" s="42"/>
      <c r="T14" s="43"/>
      <c r="U14" s="42"/>
      <c r="V14" s="42"/>
      <c r="W14" s="42"/>
    </row>
    <row r="15" spans="1:25" s="34" customFormat="1" ht="13.8" x14ac:dyDescent="0.25">
      <c r="A15" s="96" t="str">
        <f>IF($B$8="F","Année de cotisations (2025 par exemple)","Berechnung für das Jahr (zum Beispiel 2025)")</f>
        <v>Année de cotisations (2025 par exemple)</v>
      </c>
      <c r="B15" s="97"/>
      <c r="C15" s="47" t="str">
        <f>IF(OR(B15=2025,B15=""),"","Calcul valable uniquement pour 2025 / Berechnung ")</f>
        <v/>
      </c>
      <c r="D15" s="94"/>
      <c r="E15" s="46"/>
      <c r="F15" s="46"/>
      <c r="G15" s="46"/>
      <c r="H15" s="46"/>
      <c r="I15" s="47"/>
      <c r="J15" s="46"/>
      <c r="K15" s="46"/>
      <c r="L15" s="36"/>
      <c r="M15" s="36"/>
      <c r="N15" s="36"/>
      <c r="O15" s="36"/>
      <c r="T15" s="38"/>
      <c r="U15" s="36"/>
      <c r="V15" s="48"/>
      <c r="W15" s="132"/>
      <c r="X15" s="132"/>
      <c r="Y15" s="132"/>
    </row>
    <row r="16" spans="1:25" s="34" customFormat="1" ht="13.8" x14ac:dyDescent="0.25">
      <c r="A16" s="96" t="str">
        <f>IF($B$8="F","Année de naissance de la personne assurée","Geburtsjahr der versicherten Person")</f>
        <v>Année de naissance de la personne assurée</v>
      </c>
      <c r="B16" s="97"/>
      <c r="C16" s="47" t="str">
        <f>IF(OR(B15=2025,B15=""),"","nur für 2025 gültig")</f>
        <v/>
      </c>
      <c r="D16" s="94"/>
      <c r="E16" s="46"/>
      <c r="F16" s="46"/>
      <c r="G16" s="46"/>
      <c r="H16" s="46"/>
      <c r="I16" s="47"/>
      <c r="J16" s="46"/>
      <c r="K16" s="46"/>
      <c r="L16" s="36"/>
      <c r="M16" s="36"/>
      <c r="N16" s="36"/>
      <c r="O16" s="36"/>
      <c r="T16" s="37"/>
      <c r="U16" s="36"/>
      <c r="V16" s="36"/>
      <c r="W16" s="36"/>
    </row>
    <row r="17" spans="1:27" s="34" customFormat="1" ht="13.8" x14ac:dyDescent="0.25">
      <c r="A17" s="96" t="str">
        <f>IF($B$8="F","Salaire AVS annuel (brut)","Jährlicher AHV-Lohn (brutto)")</f>
        <v>Salaire AVS annuel (brut)</v>
      </c>
      <c r="B17" s="98"/>
      <c r="C17" s="99"/>
      <c r="D17" s="94"/>
      <c r="E17" s="46"/>
      <c r="F17" s="46"/>
      <c r="G17" s="46"/>
      <c r="H17" s="46"/>
      <c r="I17" s="47"/>
      <c r="J17" s="46"/>
      <c r="K17" s="46"/>
      <c r="L17" s="36"/>
      <c r="M17" s="36"/>
      <c r="N17" s="36"/>
      <c r="O17" s="36"/>
      <c r="T17" s="37"/>
      <c r="U17" s="36"/>
      <c r="V17" s="36"/>
      <c r="W17" s="36"/>
    </row>
    <row r="18" spans="1:27" s="40" customFormat="1" ht="13.8" x14ac:dyDescent="0.25">
      <c r="A18" s="96" t="str">
        <f>IF($B$8="F","Taux d'activité (75.5 par exemple)","Beschäftigungsgrad (75.5 zum Beispiel)")</f>
        <v>Taux d'activité (75.5 par exemple)</v>
      </c>
      <c r="B18" s="100"/>
      <c r="C18" s="101"/>
      <c r="D18" s="95"/>
      <c r="E18" s="39"/>
      <c r="F18" s="39"/>
      <c r="G18" s="39"/>
      <c r="H18" s="39"/>
      <c r="I18" s="41"/>
      <c r="J18" s="39"/>
      <c r="K18" s="39"/>
      <c r="L18" s="42"/>
      <c r="M18" s="42"/>
      <c r="N18" s="42"/>
      <c r="O18" s="42"/>
      <c r="T18" s="43"/>
      <c r="U18" s="42"/>
      <c r="V18" s="42"/>
      <c r="W18" s="42"/>
    </row>
    <row r="19" spans="1:27" s="40" customFormat="1" ht="13.8" x14ac:dyDescent="0.25">
      <c r="A19" s="102"/>
      <c r="B19" s="95"/>
      <c r="C19" s="101"/>
      <c r="D19" s="95"/>
      <c r="E19" s="39"/>
      <c r="F19" s="39"/>
      <c r="G19" s="39"/>
      <c r="H19" s="39"/>
      <c r="I19" s="41"/>
      <c r="J19" s="39"/>
      <c r="K19" s="39"/>
      <c r="L19" s="42"/>
      <c r="M19" s="42"/>
      <c r="N19" s="42"/>
      <c r="O19" s="42"/>
      <c r="T19" s="43"/>
      <c r="U19" s="42"/>
      <c r="V19" s="42"/>
      <c r="W19" s="42"/>
    </row>
    <row r="20" spans="1:27" s="40" customFormat="1" ht="13.8" x14ac:dyDescent="0.25">
      <c r="A20" s="121" t="str">
        <f>IF($B$8="F","Eléments déterminants","Massgebende Grundlagen")</f>
        <v>Eléments déterminants</v>
      </c>
      <c r="B20" s="103"/>
      <c r="C20" s="101"/>
      <c r="D20" s="95"/>
      <c r="E20" s="39"/>
      <c r="F20" s="39"/>
      <c r="G20" s="39"/>
      <c r="H20" s="39"/>
      <c r="I20" s="41"/>
      <c r="J20" s="39"/>
      <c r="K20" s="39"/>
      <c r="L20" s="42"/>
      <c r="M20" s="42"/>
      <c r="N20" s="42"/>
      <c r="O20" s="42"/>
      <c r="T20" s="50" t="s">
        <v>50</v>
      </c>
      <c r="U20" s="42"/>
      <c r="V20" s="51" t="s">
        <v>17</v>
      </c>
      <c r="W20" s="51"/>
    </row>
    <row r="21" spans="1:27" s="40" customFormat="1" ht="13.8" x14ac:dyDescent="0.25">
      <c r="A21" s="96" t="str">
        <f>IF($B$8="F","Âge en années","Alter in Jahren")</f>
        <v>Âge en années</v>
      </c>
      <c r="B21" s="104">
        <f>IF(B16="",0,B15-B16)</f>
        <v>0</v>
      </c>
      <c r="C21" s="41" t="str">
        <f>IF(B16="","",IF(OR(B15-B16&lt;18,B15-B16&gt;70),"Pas assuré / nicht versichert",""))</f>
        <v/>
      </c>
      <c r="D21" s="95"/>
      <c r="E21" s="39"/>
      <c r="F21" s="39"/>
      <c r="G21" s="39"/>
      <c r="H21" s="39"/>
      <c r="I21" s="41"/>
      <c r="J21" s="39"/>
      <c r="K21" s="39"/>
      <c r="L21" s="42"/>
      <c r="M21" s="42"/>
      <c r="N21" s="42"/>
      <c r="O21" s="42"/>
      <c r="T21" s="53">
        <f>2520*12*0.875</f>
        <v>26460</v>
      </c>
      <c r="U21" s="42"/>
      <c r="V21" s="54">
        <f>IF(C21="Pas assuré / nicht versichert",0,B17-(T21*(B18/100)))</f>
        <v>0</v>
      </c>
      <c r="W21" s="55" t="s">
        <v>48</v>
      </c>
    </row>
    <row r="22" spans="1:27" s="40" customFormat="1" ht="13.8" x14ac:dyDescent="0.25">
      <c r="A22" s="96" t="str">
        <f>IF($B$8="F","Salaire assuré","Versicherter Lohn")</f>
        <v>Salaire assuré</v>
      </c>
      <c r="B22" s="105">
        <f>V22</f>
        <v>0</v>
      </c>
      <c r="C22" s="41" t="str">
        <f>IF(B22=233645.8,IF(B8="F","= Salaire assuré maximal 2024","= Maximaler versicherter Lohn 2024"),"")</f>
        <v/>
      </c>
      <c r="D22" s="95"/>
      <c r="E22" s="39"/>
      <c r="F22" s="39"/>
      <c r="G22" s="39"/>
      <c r="H22" s="39"/>
      <c r="I22" s="41"/>
      <c r="J22" s="39"/>
      <c r="K22" s="39"/>
      <c r="L22" s="42"/>
      <c r="M22" s="42"/>
      <c r="N22" s="42"/>
      <c r="O22" s="42"/>
      <c r="T22" s="43"/>
      <c r="U22" s="42"/>
      <c r="V22" s="54">
        <f>IF(V21&gt;233645.8,233645.8,V21)</f>
        <v>0</v>
      </c>
      <c r="W22" s="43" t="s">
        <v>49</v>
      </c>
    </row>
    <row r="23" spans="1:27" s="40" customFormat="1" ht="13.8" x14ac:dyDescent="0.25">
      <c r="A23" s="96"/>
      <c r="B23" s="95"/>
      <c r="C23" s="101"/>
      <c r="D23" s="95"/>
      <c r="E23" s="39"/>
      <c r="F23" s="39"/>
      <c r="G23" s="39"/>
      <c r="H23" s="39"/>
      <c r="I23" s="41"/>
      <c r="J23" s="39"/>
      <c r="K23" s="39"/>
      <c r="L23" s="42"/>
      <c r="M23" s="42"/>
      <c r="N23" s="42"/>
      <c r="O23" s="42"/>
      <c r="T23" s="43"/>
      <c r="U23" s="42"/>
      <c r="V23" s="42"/>
      <c r="W23" s="42"/>
    </row>
    <row r="24" spans="1:27" s="40" customFormat="1" ht="13.8" x14ac:dyDescent="0.25">
      <c r="A24" s="96"/>
      <c r="B24" s="105"/>
      <c r="C24" s="101"/>
      <c r="D24" s="95"/>
      <c r="E24" s="39"/>
      <c r="F24" s="39"/>
      <c r="G24" s="39"/>
      <c r="H24" s="39"/>
      <c r="I24" s="41"/>
      <c r="J24" s="39"/>
      <c r="K24" s="39"/>
      <c r="L24" s="42"/>
      <c r="M24" s="42"/>
      <c r="N24" s="42"/>
      <c r="O24" s="42"/>
      <c r="T24" s="43"/>
      <c r="U24" s="42"/>
      <c r="V24" s="42"/>
      <c r="W24" s="42"/>
    </row>
    <row r="25" spans="1:27" s="40" customFormat="1" ht="13.8" x14ac:dyDescent="0.25">
      <c r="A25" s="122" t="str">
        <f>IF($B$8="F","Plan d'épargne Standard","Sparplan Standard")</f>
        <v>Plan d'épargne Standard</v>
      </c>
      <c r="B25" s="123" t="str">
        <f>IF($B$8="F","Employé","Arbeitnehmer")</f>
        <v>Employé</v>
      </c>
      <c r="C25" s="123" t="str">
        <f>IF($B$8="F","Employeur","Arbeitgeber")</f>
        <v>Employeur</v>
      </c>
      <c r="D25" s="95"/>
      <c r="E25" s="39"/>
      <c r="F25" s="39"/>
      <c r="G25" s="39"/>
      <c r="H25" s="39"/>
      <c r="I25" s="41"/>
      <c r="J25" s="39"/>
      <c r="K25" s="39"/>
      <c r="L25" s="42"/>
      <c r="M25" s="42"/>
      <c r="N25" s="42"/>
      <c r="O25" s="42"/>
      <c r="T25" s="43"/>
      <c r="U25" s="42"/>
      <c r="V25" s="42"/>
      <c r="W25" s="42"/>
    </row>
    <row r="26" spans="1:27" s="40" customFormat="1" ht="13.8" x14ac:dyDescent="0.25">
      <c r="A26" s="107" t="str">
        <f>IF($B$8="F","Taux de cotisations","Beitragsatz")</f>
        <v>Taux de cotisations</v>
      </c>
      <c r="B26" s="108" t="str">
        <f>U27</f>
        <v/>
      </c>
      <c r="C26" s="108" t="str">
        <f>U28</f>
        <v/>
      </c>
      <c r="D26" s="95"/>
      <c r="E26" s="39"/>
      <c r="F26" s="39"/>
      <c r="G26" s="39"/>
      <c r="H26" s="39"/>
      <c r="I26" s="41"/>
      <c r="J26" s="39"/>
      <c r="K26" s="39"/>
      <c r="L26" s="42"/>
      <c r="M26" s="42"/>
      <c r="N26" s="42"/>
      <c r="O26" s="42"/>
      <c r="T26" s="50" t="s">
        <v>18</v>
      </c>
      <c r="U26" s="42" t="s">
        <v>9</v>
      </c>
      <c r="V26" s="51" t="s">
        <v>14</v>
      </c>
      <c r="W26" s="51" t="s">
        <v>15</v>
      </c>
    </row>
    <row r="27" spans="1:27" s="40" customFormat="1" ht="13.8" x14ac:dyDescent="0.25">
      <c r="A27" s="107" t="str">
        <f>IF($B$8="F","Cotisations annuelles","Jährliche Beiträge")</f>
        <v>Cotisations annuelles</v>
      </c>
      <c r="B27" s="108">
        <f>U29</f>
        <v>0</v>
      </c>
      <c r="C27" s="108">
        <f>U30</f>
        <v>0</v>
      </c>
      <c r="D27" s="95"/>
      <c r="E27" s="39"/>
      <c r="F27" s="39"/>
      <c r="G27" s="39"/>
      <c r="H27" s="39"/>
      <c r="I27" s="41"/>
      <c r="J27" s="39"/>
      <c r="K27" s="39"/>
      <c r="L27" s="42"/>
      <c r="M27" s="42"/>
      <c r="N27" s="42"/>
      <c r="O27" s="42"/>
      <c r="T27" s="56" t="s">
        <v>2</v>
      </c>
      <c r="U27" s="57" t="str">
        <f>IF(B21&lt;18,"",Table!B3)</f>
        <v/>
      </c>
      <c r="V27" s="58" t="str">
        <f>IF(B21&lt;18,"",Table!I3)</f>
        <v/>
      </c>
      <c r="W27" s="58" t="str">
        <f>IF(B21&lt;18,"",Table!P3)</f>
        <v/>
      </c>
    </row>
    <row r="28" spans="1:27" s="40" customFormat="1" ht="13.8" x14ac:dyDescent="0.25">
      <c r="A28" s="107" t="str">
        <f>IF($B$8="F","Par mois (12x)","Pro Monat (12x)")</f>
        <v>Par mois (12x)</v>
      </c>
      <c r="B28" s="109">
        <f>U31</f>
        <v>0</v>
      </c>
      <c r="C28" s="109">
        <f>U32</f>
        <v>0</v>
      </c>
      <c r="D28" s="95"/>
      <c r="E28" s="39"/>
      <c r="F28" s="39"/>
      <c r="G28" s="39"/>
      <c r="H28" s="39"/>
      <c r="I28" s="41"/>
      <c r="J28" s="39"/>
      <c r="K28" s="39"/>
      <c r="L28" s="42"/>
      <c r="M28" s="42"/>
      <c r="N28" s="42"/>
      <c r="O28" s="42"/>
      <c r="T28" s="52" t="s">
        <v>3</v>
      </c>
      <c r="U28" s="59" t="str">
        <f>IF(B21&lt;18,"",Table!C3)</f>
        <v/>
      </c>
      <c r="V28" s="60" t="str">
        <f>IF(B21&lt;18,"",Table!J3)</f>
        <v/>
      </c>
      <c r="W28" s="60" t="str">
        <f>IF(B21&lt;18,"",Table!Q3)</f>
        <v/>
      </c>
    </row>
    <row r="29" spans="1:27" s="40" customFormat="1" ht="13.8" x14ac:dyDescent="0.25">
      <c r="A29" s="92"/>
      <c r="B29" s="93"/>
      <c r="C29" s="91"/>
      <c r="D29" s="95"/>
      <c r="E29" s="39"/>
      <c r="F29" s="39"/>
      <c r="G29" s="39"/>
      <c r="H29" s="39"/>
      <c r="I29" s="41"/>
      <c r="J29" s="39"/>
      <c r="K29" s="39"/>
      <c r="L29" s="42"/>
      <c r="M29" s="42"/>
      <c r="N29" s="42"/>
      <c r="O29" s="42"/>
      <c r="T29" s="56" t="s">
        <v>36</v>
      </c>
      <c r="U29" s="57">
        <f>IF(U27="",0,MROUND($V$22*(U27/100),0.05))</f>
        <v>0</v>
      </c>
      <c r="V29" s="57">
        <f>IF(V27="",0,MROUND($V$22*(V27/100),0.05))</f>
        <v>0</v>
      </c>
      <c r="W29" s="57">
        <f>IF(W27="",0,MROUND($V$22*(W27/100),0.05))</f>
        <v>0</v>
      </c>
    </row>
    <row r="30" spans="1:27" s="40" customFormat="1" ht="13.8" x14ac:dyDescent="0.25">
      <c r="A30" s="122" t="str">
        <f>IF($B$8="F","Plan d'épargne Plus","Sparplan Plus")</f>
        <v>Plan d'épargne Plus</v>
      </c>
      <c r="B30" s="123" t="str">
        <f>IF($B$8="F","Employé","Arbeitnehmer")</f>
        <v>Employé</v>
      </c>
      <c r="C30" s="123" t="str">
        <f>IF($B$8="F","Employeur","Arbeitgeber")</f>
        <v>Employeur</v>
      </c>
      <c r="D30" s="39"/>
      <c r="E30" s="39"/>
      <c r="F30" s="39"/>
      <c r="G30" s="39"/>
      <c r="H30" s="39"/>
      <c r="I30" s="41"/>
      <c r="J30" s="39"/>
      <c r="K30" s="39"/>
      <c r="L30" s="42"/>
      <c r="M30" s="42"/>
      <c r="N30" s="42"/>
      <c r="O30" s="42"/>
      <c r="T30" s="49" t="s">
        <v>35</v>
      </c>
      <c r="U30" s="59">
        <f>IF(U27="",0,MROUND($V$22*(U28/100),0.05))</f>
        <v>0</v>
      </c>
      <c r="V30" s="59">
        <f>IF(U28="",0,MROUND($V$22*(V28/100),0.05))</f>
        <v>0</v>
      </c>
      <c r="W30" s="59">
        <f>IF(W28="",0,MROUND($V$22*(W28/100),0.05))</f>
        <v>0</v>
      </c>
      <c r="X30" s="31"/>
      <c r="Y30" s="31"/>
      <c r="Z30" s="31"/>
      <c r="AA30" s="31"/>
    </row>
    <row r="31" spans="1:27" ht="13.8" x14ac:dyDescent="0.25">
      <c r="A31" s="107" t="str">
        <f>IF($B$8="F","Taux de cotisations","Beitragsatz")</f>
        <v>Taux de cotisations</v>
      </c>
      <c r="B31" s="108" t="str">
        <f>V27</f>
        <v/>
      </c>
      <c r="C31" s="108" t="str">
        <f>V28</f>
        <v/>
      </c>
      <c r="D31" s="91"/>
      <c r="E31" s="91"/>
      <c r="T31" s="61" t="s">
        <v>37</v>
      </c>
      <c r="U31" s="57">
        <f t="shared" ref="U31:W32" si="0">MROUND(U29/12,0.05)</f>
        <v>0</v>
      </c>
      <c r="V31" s="57">
        <f t="shared" si="0"/>
        <v>0</v>
      </c>
      <c r="W31" s="57">
        <f t="shared" si="0"/>
        <v>0</v>
      </c>
    </row>
    <row r="32" spans="1:27" ht="13.8" x14ac:dyDescent="0.25">
      <c r="A32" s="107" t="str">
        <f>IF($B$8="F","Cotisations annuelles","Jährliche Beiträge")</f>
        <v>Cotisations annuelles</v>
      </c>
      <c r="B32" s="108">
        <f>V29</f>
        <v>0</v>
      </c>
      <c r="C32" s="108">
        <f>V30</f>
        <v>0</v>
      </c>
      <c r="D32" s="110"/>
      <c r="E32" s="110"/>
      <c r="T32" s="62" t="s">
        <v>38</v>
      </c>
      <c r="U32" s="59">
        <f t="shared" si="0"/>
        <v>0</v>
      </c>
      <c r="V32" s="59">
        <f t="shared" si="0"/>
        <v>0</v>
      </c>
      <c r="W32" s="59">
        <f t="shared" si="0"/>
        <v>0</v>
      </c>
      <c r="X32" s="34"/>
      <c r="Y32" s="34"/>
      <c r="Z32" s="34"/>
      <c r="AA32" s="34"/>
    </row>
    <row r="33" spans="1:27" s="64" customFormat="1" ht="13.8" x14ac:dyDescent="0.25">
      <c r="A33" s="107" t="str">
        <f>IF($B$8="F","Par mois (12x)","Pro Monat (12x)")</f>
        <v>Par mois (12x)</v>
      </c>
      <c r="B33" s="109">
        <f>V31</f>
        <v>0</v>
      </c>
      <c r="C33" s="109">
        <f>V32</f>
        <v>0</v>
      </c>
      <c r="D33" s="110"/>
      <c r="E33" s="110"/>
      <c r="F33" s="63"/>
      <c r="G33" s="63"/>
      <c r="H33" s="63"/>
      <c r="I33" s="63"/>
      <c r="J33" s="130"/>
      <c r="K33" s="130"/>
      <c r="L33" s="130"/>
      <c r="M33" s="130"/>
      <c r="N33" s="130"/>
      <c r="O33" s="130"/>
      <c r="U33" s="29"/>
      <c r="V33" s="29"/>
      <c r="W33" s="29"/>
      <c r="X33" s="31"/>
      <c r="Y33" s="31"/>
      <c r="Z33" s="31"/>
      <c r="AA33" s="31"/>
    </row>
    <row r="34" spans="1:27" s="64" customFormat="1" ht="15.6" x14ac:dyDescent="0.3">
      <c r="A34" s="125" t="str">
        <f>IF($B$8="F","Différence avec le plan Standant, par mois","Unterschied zum Sparplan Standard, pro Monat")</f>
        <v>Différence avec le plan Standant, par mois</v>
      </c>
      <c r="B34" s="126">
        <f>V35</f>
        <v>0</v>
      </c>
      <c r="C34" s="126">
        <v>0</v>
      </c>
      <c r="D34" s="111"/>
      <c r="E34" s="111"/>
      <c r="F34" s="63"/>
      <c r="G34" s="63"/>
      <c r="H34" s="63"/>
      <c r="I34" s="63"/>
      <c r="J34" s="65"/>
      <c r="K34" s="65"/>
      <c r="L34" s="65"/>
      <c r="M34" s="65"/>
      <c r="N34" s="65"/>
      <c r="O34" s="65"/>
      <c r="V34" s="66" t="s">
        <v>41</v>
      </c>
      <c r="W34" s="67" t="s">
        <v>42</v>
      </c>
      <c r="X34" s="67"/>
      <c r="Y34" s="67" t="s">
        <v>43</v>
      </c>
      <c r="Z34" s="31"/>
      <c r="AA34" s="68"/>
    </row>
    <row r="35" spans="1:27" s="73" customFormat="1" ht="15.6" x14ac:dyDescent="0.3">
      <c r="A35" s="112"/>
      <c r="B35" s="93"/>
      <c r="C35" s="91"/>
      <c r="D35" s="113"/>
      <c r="E35" s="114"/>
      <c r="F35" s="71"/>
      <c r="G35" s="71"/>
      <c r="H35" s="71"/>
      <c r="I35" s="71"/>
      <c r="J35" s="71"/>
      <c r="K35" s="71"/>
      <c r="L35" s="71"/>
      <c r="M35" s="71"/>
      <c r="N35" s="71"/>
      <c r="O35" s="71"/>
      <c r="P35" s="72"/>
      <c r="T35" s="61" t="s">
        <v>39</v>
      </c>
      <c r="U35" s="74"/>
      <c r="V35" s="57">
        <f>V31-U31</f>
        <v>0</v>
      </c>
      <c r="W35" s="57">
        <f>W31-V31</f>
        <v>0</v>
      </c>
      <c r="X35" s="74"/>
      <c r="Y35" s="57">
        <f>W31-U31</f>
        <v>0</v>
      </c>
      <c r="Z35" s="31"/>
      <c r="AA35" s="68"/>
    </row>
    <row r="36" spans="1:27" s="73" customFormat="1" ht="15.6" x14ac:dyDescent="0.3">
      <c r="A36" s="106" t="str">
        <f>IF($B$8="F","Plan d'épargne Maxi","Sparplan Maxi")</f>
        <v>Plan d'épargne Maxi</v>
      </c>
      <c r="B36" s="123" t="str">
        <f>IF($B$8="F","Employé","Arbeitnehmer")</f>
        <v>Employé</v>
      </c>
      <c r="C36" s="123" t="str">
        <f>IF($B$8="F","Employeur","Arbeitgeber")</f>
        <v>Employeur</v>
      </c>
      <c r="D36" s="113"/>
      <c r="E36" s="114"/>
      <c r="F36" s="71"/>
      <c r="G36" s="71"/>
      <c r="H36" s="71"/>
      <c r="I36" s="71"/>
      <c r="J36" s="71"/>
      <c r="K36" s="71"/>
      <c r="L36" s="71"/>
      <c r="M36" s="71"/>
      <c r="N36" s="71"/>
      <c r="O36" s="71"/>
      <c r="T36" s="62" t="s">
        <v>40</v>
      </c>
      <c r="U36" s="76"/>
      <c r="V36" s="59">
        <f>V32-U32</f>
        <v>0</v>
      </c>
      <c r="W36" s="59">
        <f>W32-V32</f>
        <v>0</v>
      </c>
      <c r="X36" s="76"/>
      <c r="Y36" s="59">
        <f>W32-U32</f>
        <v>0</v>
      </c>
      <c r="Z36" s="68"/>
      <c r="AA36" s="68"/>
    </row>
    <row r="37" spans="1:27" s="73" customFormat="1" ht="15.6" x14ac:dyDescent="0.3">
      <c r="A37" s="107" t="str">
        <f>IF($B$8="F","Taux de cotisations","Beitragsatz")</f>
        <v>Taux de cotisations</v>
      </c>
      <c r="B37" s="108" t="str">
        <f>W27</f>
        <v/>
      </c>
      <c r="C37" s="108" t="str">
        <f>W28</f>
        <v/>
      </c>
      <c r="D37" s="113"/>
      <c r="E37" s="114"/>
      <c r="F37" s="71"/>
      <c r="G37" s="71"/>
      <c r="H37" s="71"/>
      <c r="I37" s="71"/>
      <c r="J37" s="71"/>
      <c r="K37" s="71"/>
      <c r="L37" s="71"/>
      <c r="M37" s="71"/>
      <c r="N37" s="71"/>
      <c r="O37" s="71"/>
      <c r="U37" s="77"/>
      <c r="V37" s="77"/>
      <c r="W37" s="77"/>
      <c r="X37" s="68"/>
      <c r="Y37" s="68"/>
      <c r="Z37" s="68"/>
      <c r="AA37" s="68"/>
    </row>
    <row r="38" spans="1:27" s="73" customFormat="1" ht="15.6" x14ac:dyDescent="0.3">
      <c r="A38" s="107" t="str">
        <f>IF($B$8="F","Cotisations annuelles","Jährliche Beiträge")</f>
        <v>Cotisations annuelles</v>
      </c>
      <c r="B38" s="108">
        <f>W29</f>
        <v>0</v>
      </c>
      <c r="C38" s="108">
        <f>W30</f>
        <v>0</v>
      </c>
      <c r="D38" s="113"/>
      <c r="E38" s="114"/>
      <c r="F38" s="71"/>
      <c r="G38" s="71"/>
      <c r="H38" s="71"/>
      <c r="I38" s="71"/>
      <c r="J38" s="71"/>
      <c r="K38" s="71"/>
      <c r="L38" s="71"/>
      <c r="M38" s="71"/>
      <c r="N38" s="71"/>
      <c r="O38" s="71"/>
      <c r="U38" s="77"/>
      <c r="V38" s="77"/>
      <c r="W38" s="77"/>
      <c r="X38" s="68"/>
      <c r="Y38" s="68"/>
      <c r="Z38" s="68"/>
      <c r="AA38" s="68"/>
    </row>
    <row r="39" spans="1:27" s="73" customFormat="1" ht="15.6" x14ac:dyDescent="0.3">
      <c r="A39" s="107" t="str">
        <f>IF($B$8="F","Par mois (12x)","Pro Monat (12x)")</f>
        <v>Par mois (12x)</v>
      </c>
      <c r="B39" s="109">
        <f>W31</f>
        <v>0</v>
      </c>
      <c r="C39" s="109">
        <f>W32</f>
        <v>0</v>
      </c>
      <c r="D39" s="113"/>
      <c r="E39" s="114"/>
      <c r="F39" s="71"/>
      <c r="G39" s="71"/>
      <c r="H39" s="71"/>
      <c r="I39" s="71"/>
      <c r="J39" s="71"/>
      <c r="K39" s="71"/>
      <c r="L39" s="71"/>
      <c r="M39" s="71"/>
      <c r="N39" s="71"/>
      <c r="O39" s="71"/>
      <c r="U39" s="77"/>
      <c r="V39" s="77"/>
      <c r="W39" s="77"/>
      <c r="X39" s="68"/>
      <c r="Y39" s="68"/>
      <c r="Z39" s="68"/>
      <c r="AA39" s="68"/>
    </row>
    <row r="40" spans="1:27" s="73" customFormat="1" ht="15.6" x14ac:dyDescent="0.3">
      <c r="A40" s="125" t="str">
        <f>IF($B$8="F","Différence avec le plan Plus, par mois","Unterschied zum Sparplan Plus, pro Monat")</f>
        <v>Différence avec le plan Plus, par mois</v>
      </c>
      <c r="B40" s="126">
        <f>W35</f>
        <v>0</v>
      </c>
      <c r="C40" s="126">
        <v>0</v>
      </c>
      <c r="D40" s="113"/>
      <c r="E40" s="114"/>
      <c r="F40" s="71"/>
      <c r="G40" s="71"/>
      <c r="H40" s="71"/>
      <c r="I40" s="71"/>
      <c r="J40" s="71"/>
      <c r="K40" s="71"/>
      <c r="L40" s="71"/>
      <c r="M40" s="71"/>
      <c r="N40" s="71"/>
      <c r="O40" s="71"/>
      <c r="U40" s="77"/>
      <c r="V40" s="77"/>
      <c r="W40" s="77"/>
      <c r="X40" s="68"/>
      <c r="Y40" s="68"/>
      <c r="Z40" s="68"/>
      <c r="AA40" s="68"/>
    </row>
    <row r="41" spans="1:27" s="73" customFormat="1" ht="15.6" x14ac:dyDescent="0.3">
      <c r="A41" s="125" t="str">
        <f>IF($B$8="F","Différence avec le plan Standard, par mois","Unterschied zum Sparplan Standard, pro Monat")</f>
        <v>Différence avec le plan Standard, par mois</v>
      </c>
      <c r="B41" s="126">
        <f>Y35</f>
        <v>0</v>
      </c>
      <c r="C41" s="126">
        <v>0</v>
      </c>
      <c r="D41" s="113"/>
      <c r="E41" s="114"/>
      <c r="F41" s="71"/>
      <c r="G41" s="71"/>
      <c r="H41" s="71"/>
      <c r="I41" s="71"/>
      <c r="J41" s="71"/>
      <c r="K41" s="71"/>
      <c r="L41" s="71"/>
      <c r="M41" s="71"/>
      <c r="N41" s="71"/>
      <c r="O41" s="71"/>
      <c r="U41" s="77"/>
      <c r="V41" s="77"/>
      <c r="W41" s="77"/>
      <c r="X41" s="68"/>
      <c r="Y41" s="68"/>
      <c r="Z41" s="68"/>
      <c r="AA41" s="68"/>
    </row>
    <row r="42" spans="1:27" s="73" customFormat="1" ht="15.6" x14ac:dyDescent="0.3">
      <c r="A42" s="112"/>
      <c r="B42" s="93"/>
      <c r="C42" s="91"/>
      <c r="D42" s="113"/>
      <c r="E42" s="114"/>
      <c r="F42" s="71"/>
      <c r="G42" s="71"/>
      <c r="H42" s="71"/>
      <c r="I42" s="71"/>
      <c r="J42" s="71"/>
      <c r="K42" s="71"/>
      <c r="L42" s="71"/>
      <c r="M42" s="71"/>
      <c r="N42" s="71"/>
      <c r="O42" s="71"/>
      <c r="U42" s="77"/>
      <c r="V42" s="77"/>
      <c r="W42" s="77"/>
      <c r="X42" s="68"/>
      <c r="Y42" s="68"/>
      <c r="Z42" s="68"/>
      <c r="AA42" s="68"/>
    </row>
    <row r="43" spans="1:27" s="73" customFormat="1" ht="15.6" x14ac:dyDescent="0.3">
      <c r="A43" s="124" t="str">
        <f>IF($B$8="F",T49,T53)</f>
        <v>Remarques</v>
      </c>
      <c r="B43" s="93"/>
      <c r="C43" s="91"/>
      <c r="D43" s="113"/>
      <c r="E43" s="114"/>
      <c r="F43" s="71"/>
      <c r="G43" s="71"/>
      <c r="H43" s="71"/>
      <c r="I43" s="71"/>
      <c r="J43" s="71"/>
      <c r="K43" s="71"/>
      <c r="L43" s="71"/>
      <c r="M43" s="71"/>
      <c r="N43" s="71"/>
      <c r="O43" s="71"/>
      <c r="U43" s="77"/>
      <c r="V43" s="77"/>
      <c r="W43" s="77"/>
      <c r="X43" s="68"/>
      <c r="Y43" s="68"/>
      <c r="Z43" s="68"/>
      <c r="AA43" s="68"/>
    </row>
    <row r="44" spans="1:27" s="73" customFormat="1" ht="15.6" x14ac:dyDescent="0.3">
      <c r="A44" s="93" t="str">
        <f>IF($B$8="F",T50,T54)</f>
        <v>Ces chiffres n'ont qu'une valeur indicative, notre Caisse n'étant engagée que sur la base de la</v>
      </c>
      <c r="B44" s="93"/>
      <c r="C44" s="91"/>
      <c r="D44" s="113"/>
      <c r="E44" s="114"/>
      <c r="F44" s="71"/>
      <c r="G44" s="71"/>
      <c r="H44" s="71"/>
      <c r="I44" s="71"/>
      <c r="J44" s="71"/>
      <c r="K44" s="71"/>
      <c r="L44" s="71"/>
      <c r="M44" s="71"/>
      <c r="N44" s="71"/>
      <c r="O44" s="71"/>
      <c r="U44" s="77"/>
      <c r="V44" s="77"/>
      <c r="W44" s="77"/>
      <c r="X44" s="68"/>
      <c r="Y44" s="68"/>
      <c r="Z44" s="68"/>
      <c r="AA44" s="68"/>
    </row>
    <row r="45" spans="1:27" s="73" customFormat="1" ht="15.6" x14ac:dyDescent="0.25">
      <c r="A45" s="93" t="str">
        <f>IF($B$8="F",T51,T55)</f>
        <v>situation qui prévaudra au moment de la perception des cotisations.</v>
      </c>
      <c r="B45" s="93"/>
      <c r="C45" s="91"/>
      <c r="D45" s="113"/>
      <c r="E45" s="114"/>
      <c r="F45" s="71"/>
      <c r="G45" s="71"/>
      <c r="H45" s="71"/>
      <c r="I45" s="71"/>
      <c r="J45" s="71"/>
      <c r="K45" s="71"/>
      <c r="L45" s="71"/>
      <c r="M45" s="71"/>
      <c r="N45" s="71"/>
      <c r="O45" s="71"/>
      <c r="U45" s="78"/>
      <c r="V45" s="78"/>
      <c r="W45" s="78"/>
      <c r="X45" s="79"/>
      <c r="Y45" s="79"/>
      <c r="Z45" s="79"/>
      <c r="AA45" s="79"/>
    </row>
    <row r="46" spans="1:27" s="73" customFormat="1" ht="15.6" x14ac:dyDescent="0.25">
      <c r="A46" s="93" t="str">
        <f>IF($B$8="F",T57,T58)</f>
        <v>Pour passer au plan Maxi vous devez bénéficier de votre pleine capacité de travail.</v>
      </c>
      <c r="B46" s="93"/>
      <c r="C46" s="91"/>
      <c r="D46" s="113"/>
      <c r="E46" s="114"/>
      <c r="F46" s="71"/>
      <c r="G46" s="71"/>
      <c r="H46" s="71"/>
      <c r="I46" s="71"/>
      <c r="J46" s="71"/>
      <c r="K46" s="71"/>
      <c r="L46" s="71"/>
      <c r="M46" s="71"/>
      <c r="N46" s="71"/>
      <c r="O46" s="71"/>
      <c r="U46" s="78"/>
      <c r="V46" s="78"/>
      <c r="W46" s="78"/>
      <c r="X46" s="79"/>
      <c r="Y46" s="79"/>
      <c r="Z46" s="79"/>
      <c r="AA46" s="79"/>
    </row>
    <row r="47" spans="1:27" s="73" customFormat="1" ht="15.6" x14ac:dyDescent="0.25">
      <c r="A47" s="115"/>
      <c r="B47" s="93"/>
      <c r="C47" s="91"/>
      <c r="D47" s="113"/>
      <c r="E47" s="114"/>
      <c r="F47" s="71"/>
      <c r="G47" s="71"/>
      <c r="H47" s="71"/>
      <c r="I47" s="71"/>
      <c r="J47" s="71"/>
      <c r="K47" s="71"/>
      <c r="L47" s="71"/>
      <c r="M47" s="71"/>
      <c r="N47" s="71"/>
      <c r="O47" s="71"/>
      <c r="U47" s="78"/>
      <c r="V47" s="78"/>
      <c r="W47" s="78"/>
      <c r="X47" s="79"/>
      <c r="Y47" s="79"/>
      <c r="Z47" s="79"/>
      <c r="AA47" s="79"/>
    </row>
    <row r="48" spans="1:27" s="73" customFormat="1" ht="11.4" x14ac:dyDescent="0.2">
      <c r="D48" s="75"/>
      <c r="E48" s="71"/>
      <c r="F48" s="71"/>
      <c r="G48" s="71"/>
      <c r="H48" s="71"/>
      <c r="I48" s="71"/>
      <c r="J48" s="71"/>
      <c r="K48" s="71"/>
      <c r="L48" s="71"/>
      <c r="M48" s="71"/>
      <c r="N48" s="71"/>
      <c r="O48" s="71"/>
      <c r="U48" s="80"/>
      <c r="V48" s="80"/>
      <c r="W48" s="80"/>
      <c r="X48" s="81"/>
      <c r="Y48" s="81"/>
      <c r="Z48" s="81"/>
      <c r="AA48" s="81"/>
    </row>
    <row r="49" spans="1:24" s="73" customFormat="1" ht="15.6" x14ac:dyDescent="0.3">
      <c r="D49" s="75"/>
      <c r="E49" s="71"/>
      <c r="F49" s="71"/>
      <c r="G49" s="71"/>
      <c r="H49" s="71"/>
      <c r="I49" s="71"/>
      <c r="J49" s="71"/>
      <c r="K49" s="71"/>
      <c r="L49" s="71"/>
      <c r="M49" s="71"/>
      <c r="N49" s="71"/>
      <c r="O49" s="71"/>
      <c r="T49" s="82" t="s">
        <v>21</v>
      </c>
      <c r="U49" s="29"/>
      <c r="V49" s="29"/>
      <c r="W49" s="29"/>
      <c r="X49" s="31"/>
    </row>
    <row r="50" spans="1:24" s="73" customFormat="1" ht="15.6" x14ac:dyDescent="0.25">
      <c r="D50" s="75"/>
      <c r="E50" s="71"/>
      <c r="F50" s="71"/>
      <c r="G50" s="71"/>
      <c r="H50" s="71"/>
      <c r="I50" s="71"/>
      <c r="J50" s="71"/>
      <c r="K50" s="71"/>
      <c r="L50" s="71"/>
      <c r="M50" s="71"/>
      <c r="N50" s="71"/>
      <c r="O50" s="71"/>
      <c r="T50" s="79" t="s">
        <v>22</v>
      </c>
      <c r="U50" s="29"/>
      <c r="V50" s="29"/>
      <c r="W50" s="29"/>
      <c r="X50" s="31"/>
    </row>
    <row r="51" spans="1:24" s="73" customFormat="1" ht="15.6" x14ac:dyDescent="0.3">
      <c r="D51" s="75"/>
      <c r="E51" s="71"/>
      <c r="F51" s="71"/>
      <c r="G51" s="71"/>
      <c r="H51" s="71"/>
      <c r="I51" s="71"/>
      <c r="J51" s="71"/>
      <c r="K51" s="71"/>
      <c r="L51" s="71"/>
      <c r="M51" s="71"/>
      <c r="N51" s="71"/>
      <c r="O51" s="71"/>
      <c r="T51" s="68" t="s">
        <v>44</v>
      </c>
      <c r="U51" s="29"/>
      <c r="V51" s="29"/>
      <c r="W51" s="29"/>
      <c r="X51" s="31"/>
    </row>
    <row r="52" spans="1:24" s="73" customFormat="1" ht="15.6" x14ac:dyDescent="0.3">
      <c r="D52" s="75"/>
      <c r="E52" s="71"/>
      <c r="F52" s="71"/>
      <c r="G52" s="71"/>
      <c r="H52" s="71"/>
      <c r="I52" s="71"/>
      <c r="J52" s="71"/>
      <c r="K52" s="71"/>
      <c r="L52" s="71"/>
      <c r="M52" s="71"/>
      <c r="N52" s="71"/>
      <c r="O52" s="71"/>
      <c r="T52" s="68"/>
      <c r="U52" s="29"/>
      <c r="V52" s="29"/>
      <c r="W52" s="29"/>
      <c r="X52" s="31"/>
    </row>
    <row r="53" spans="1:24" s="73" customFormat="1" ht="15.6" x14ac:dyDescent="0.3">
      <c r="D53" s="75"/>
      <c r="E53" s="71"/>
      <c r="F53" s="71"/>
      <c r="G53" s="71"/>
      <c r="H53" s="71"/>
      <c r="I53" s="71"/>
      <c r="J53" s="71"/>
      <c r="K53" s="71"/>
      <c r="L53" s="71"/>
      <c r="M53" s="71"/>
      <c r="N53" s="71"/>
      <c r="O53" s="71"/>
      <c r="T53" s="82" t="s">
        <v>23</v>
      </c>
      <c r="U53" s="29"/>
      <c r="V53" s="29"/>
      <c r="W53" s="29"/>
      <c r="X53" s="31"/>
    </row>
    <row r="54" spans="1:24" s="73" customFormat="1" ht="15.6" x14ac:dyDescent="0.3">
      <c r="A54" s="69"/>
      <c r="B54" s="70"/>
      <c r="C54" s="30"/>
      <c r="D54" s="75"/>
      <c r="E54" s="71"/>
      <c r="F54" s="71"/>
      <c r="G54" s="71"/>
      <c r="H54" s="71"/>
      <c r="I54" s="71"/>
      <c r="J54" s="71"/>
      <c r="K54" s="71"/>
      <c r="L54" s="71"/>
      <c r="M54" s="71"/>
      <c r="N54" s="71"/>
      <c r="O54" s="71"/>
      <c r="T54" s="68" t="s">
        <v>53</v>
      </c>
      <c r="U54" s="29"/>
      <c r="V54" s="29"/>
      <c r="W54" s="29"/>
      <c r="X54" s="31"/>
    </row>
    <row r="55" spans="1:24" s="73" customFormat="1" ht="15.6" x14ac:dyDescent="0.3">
      <c r="A55" s="69"/>
      <c r="B55" s="70"/>
      <c r="C55" s="30"/>
      <c r="D55" s="75"/>
      <c r="E55" s="71"/>
      <c r="F55" s="71"/>
      <c r="G55" s="71"/>
      <c r="H55" s="71"/>
      <c r="I55" s="71"/>
      <c r="J55" s="71"/>
      <c r="K55" s="71"/>
      <c r="L55" s="71"/>
      <c r="M55" s="71"/>
      <c r="N55" s="71"/>
      <c r="O55" s="71"/>
      <c r="T55" s="68" t="s">
        <v>54</v>
      </c>
      <c r="U55" s="29"/>
      <c r="V55" s="29"/>
      <c r="W55" s="29"/>
      <c r="X55" s="31"/>
    </row>
    <row r="56" spans="1:24" s="73" customFormat="1" ht="15.6" x14ac:dyDescent="0.3">
      <c r="A56" s="69"/>
      <c r="B56" s="70"/>
      <c r="C56" s="30"/>
      <c r="D56" s="75"/>
      <c r="E56" s="71"/>
      <c r="F56" s="71"/>
      <c r="G56" s="71"/>
      <c r="H56" s="71"/>
      <c r="I56" s="71"/>
      <c r="J56" s="71"/>
      <c r="K56" s="71"/>
      <c r="L56" s="71"/>
      <c r="M56" s="71"/>
      <c r="N56" s="71"/>
      <c r="O56" s="71"/>
      <c r="T56" s="68"/>
      <c r="U56" s="29"/>
      <c r="V56" s="29"/>
      <c r="W56" s="29"/>
      <c r="X56" s="31"/>
    </row>
    <row r="57" spans="1:24" s="73" customFormat="1" ht="15.6" x14ac:dyDescent="0.3">
      <c r="A57" s="69"/>
      <c r="B57" s="70"/>
      <c r="C57" s="30"/>
      <c r="D57" s="75"/>
      <c r="E57" s="71"/>
      <c r="F57" s="71"/>
      <c r="G57" s="71"/>
      <c r="H57" s="71"/>
      <c r="I57" s="71"/>
      <c r="J57" s="71"/>
      <c r="K57" s="71"/>
      <c r="L57" s="71"/>
      <c r="M57" s="71"/>
      <c r="N57" s="71"/>
      <c r="O57" s="71"/>
      <c r="T57" s="68" t="s">
        <v>55</v>
      </c>
      <c r="U57" s="29"/>
      <c r="V57" s="29"/>
      <c r="W57" s="29"/>
      <c r="X57" s="31"/>
    </row>
    <row r="58" spans="1:24" s="73" customFormat="1" ht="15.6" x14ac:dyDescent="0.3">
      <c r="A58" s="69"/>
      <c r="B58" s="70"/>
      <c r="C58" s="30"/>
      <c r="D58" s="75"/>
      <c r="E58" s="71"/>
      <c r="F58" s="83"/>
      <c r="G58" s="71"/>
      <c r="H58" s="71"/>
      <c r="I58" s="71"/>
      <c r="J58" s="71"/>
      <c r="K58" s="71"/>
      <c r="L58" s="71"/>
      <c r="M58" s="71"/>
      <c r="N58" s="71"/>
      <c r="O58" s="71"/>
      <c r="T58" s="68" t="s">
        <v>34</v>
      </c>
      <c r="U58" s="29"/>
      <c r="V58" s="29"/>
      <c r="W58" s="29"/>
      <c r="X58" s="31"/>
    </row>
    <row r="59" spans="1:24" s="73" customFormat="1" x14ac:dyDescent="0.25">
      <c r="A59" s="69"/>
      <c r="B59" s="70"/>
      <c r="C59" s="30"/>
      <c r="D59" s="75"/>
      <c r="E59" s="71"/>
      <c r="F59" s="71"/>
      <c r="G59" s="71"/>
      <c r="H59" s="71"/>
      <c r="I59" s="71"/>
      <c r="J59" s="71"/>
      <c r="K59" s="71"/>
      <c r="L59" s="71"/>
      <c r="M59" s="71"/>
      <c r="N59" s="71"/>
      <c r="O59" s="71"/>
      <c r="T59" s="28"/>
      <c r="U59" s="29"/>
      <c r="V59" s="29"/>
      <c r="W59" s="29"/>
      <c r="X59" s="31"/>
    </row>
    <row r="60" spans="1:24" s="73" customFormat="1" x14ac:dyDescent="0.25">
      <c r="A60" s="69"/>
      <c r="B60" s="70"/>
      <c r="C60" s="30"/>
      <c r="D60" s="75"/>
      <c r="E60" s="71"/>
      <c r="F60" s="83"/>
      <c r="G60" s="71"/>
      <c r="H60" s="71"/>
      <c r="I60" s="71"/>
      <c r="J60" s="71"/>
      <c r="K60" s="71"/>
      <c r="L60" s="71"/>
      <c r="M60" s="71"/>
      <c r="N60" s="71"/>
      <c r="O60" s="71"/>
      <c r="T60" s="28"/>
      <c r="U60" s="29"/>
      <c r="V60" s="29"/>
      <c r="W60" s="29"/>
      <c r="X60" s="31"/>
    </row>
    <row r="61" spans="1:24" s="73" customFormat="1" x14ac:dyDescent="0.25">
      <c r="A61" s="69"/>
      <c r="B61" s="70"/>
      <c r="C61" s="30"/>
      <c r="D61" s="75"/>
      <c r="E61" s="71"/>
      <c r="F61" s="83"/>
      <c r="G61" s="71"/>
      <c r="H61" s="71"/>
      <c r="I61" s="71"/>
      <c r="J61" s="71"/>
      <c r="K61" s="71"/>
      <c r="L61" s="71"/>
      <c r="M61" s="71"/>
      <c r="N61" s="71"/>
      <c r="O61" s="71"/>
      <c r="T61" s="28"/>
      <c r="U61" s="29"/>
      <c r="V61" s="29"/>
      <c r="W61" s="29"/>
      <c r="X61" s="31"/>
    </row>
    <row r="62" spans="1:24" s="73" customFormat="1" x14ac:dyDescent="0.25">
      <c r="A62" s="69"/>
      <c r="B62" s="70"/>
      <c r="C62" s="30"/>
      <c r="D62" s="75"/>
      <c r="E62" s="71"/>
      <c r="F62" s="83"/>
      <c r="G62" s="71"/>
      <c r="H62" s="71"/>
      <c r="I62" s="71"/>
      <c r="J62" s="71"/>
      <c r="K62" s="71"/>
      <c r="L62" s="71"/>
      <c r="M62" s="71"/>
      <c r="N62" s="71"/>
      <c r="O62" s="71"/>
      <c r="T62" s="28"/>
      <c r="U62" s="29"/>
      <c r="V62" s="29"/>
      <c r="W62" s="29"/>
      <c r="X62" s="31"/>
    </row>
    <row r="63" spans="1:24" s="73" customFormat="1" x14ac:dyDescent="0.25">
      <c r="A63" s="69"/>
      <c r="B63" s="70"/>
      <c r="C63" s="30"/>
      <c r="D63" s="75"/>
      <c r="E63" s="71"/>
      <c r="F63" s="83"/>
      <c r="G63" s="71"/>
      <c r="H63" s="71"/>
      <c r="I63" s="71"/>
      <c r="J63" s="71"/>
      <c r="K63" s="71"/>
      <c r="L63" s="71"/>
      <c r="M63" s="71"/>
      <c r="N63" s="71"/>
      <c r="O63" s="71"/>
      <c r="T63" s="28"/>
      <c r="U63" s="29"/>
      <c r="V63" s="29"/>
      <c r="W63" s="29"/>
      <c r="X63" s="31"/>
    </row>
    <row r="64" spans="1:24" s="73" customFormat="1" x14ac:dyDescent="0.25">
      <c r="A64" s="69"/>
      <c r="B64" s="70"/>
      <c r="C64" s="30"/>
      <c r="D64" s="75"/>
      <c r="E64" s="71"/>
      <c r="F64" s="83"/>
      <c r="G64" s="71"/>
      <c r="H64" s="71"/>
      <c r="I64" s="71"/>
      <c r="J64" s="71"/>
      <c r="K64" s="71"/>
      <c r="L64" s="71"/>
      <c r="M64" s="71"/>
      <c r="N64" s="71"/>
      <c r="O64" s="71"/>
      <c r="T64" s="28"/>
      <c r="U64" s="29"/>
      <c r="V64" s="29"/>
      <c r="W64" s="29"/>
      <c r="X64" s="31"/>
    </row>
    <row r="65" spans="1:24" s="73" customFormat="1" x14ac:dyDescent="0.25">
      <c r="A65" s="69"/>
      <c r="B65" s="70"/>
      <c r="C65" s="30"/>
      <c r="D65" s="75"/>
      <c r="E65" s="71"/>
      <c r="F65" s="83"/>
      <c r="G65" s="71"/>
      <c r="H65" s="71"/>
      <c r="I65" s="71"/>
      <c r="J65" s="71"/>
      <c r="K65" s="71"/>
      <c r="L65" s="71"/>
      <c r="M65" s="71"/>
      <c r="N65" s="71"/>
      <c r="O65" s="71"/>
      <c r="T65" s="28"/>
      <c r="U65" s="29"/>
      <c r="V65" s="29"/>
      <c r="W65" s="29"/>
      <c r="X65" s="31"/>
    </row>
    <row r="66" spans="1:24" s="73" customFormat="1" x14ac:dyDescent="0.25">
      <c r="A66" s="69"/>
      <c r="B66" s="70"/>
      <c r="C66" s="30"/>
      <c r="D66" s="75"/>
      <c r="E66" s="71"/>
      <c r="F66" s="83"/>
      <c r="G66" s="71"/>
      <c r="H66" s="71"/>
      <c r="I66" s="71"/>
      <c r="J66" s="71"/>
      <c r="K66" s="71"/>
      <c r="L66" s="71"/>
      <c r="M66" s="71"/>
      <c r="N66" s="71"/>
      <c r="O66" s="71"/>
      <c r="T66" s="28"/>
      <c r="U66" s="29"/>
      <c r="V66" s="29"/>
      <c r="W66" s="29"/>
      <c r="X66" s="31"/>
    </row>
    <row r="67" spans="1:24" s="73" customFormat="1" x14ac:dyDescent="0.25">
      <c r="A67" s="69"/>
      <c r="B67" s="70"/>
      <c r="C67" s="30"/>
      <c r="D67" s="75"/>
      <c r="E67" s="71"/>
      <c r="F67" s="83"/>
      <c r="G67" s="71"/>
      <c r="H67" s="71"/>
      <c r="I67" s="71"/>
      <c r="J67" s="71"/>
      <c r="K67" s="71"/>
      <c r="L67" s="71"/>
      <c r="M67" s="71"/>
      <c r="N67" s="71"/>
      <c r="O67" s="71"/>
      <c r="T67" s="28"/>
      <c r="U67" s="29"/>
      <c r="V67" s="29"/>
      <c r="W67" s="29"/>
      <c r="X67" s="31"/>
    </row>
    <row r="68" spans="1:24" s="73" customFormat="1" x14ac:dyDescent="0.25">
      <c r="A68" s="69"/>
      <c r="B68" s="70"/>
      <c r="C68" s="30"/>
      <c r="D68" s="75"/>
      <c r="E68" s="71"/>
      <c r="F68" s="83"/>
      <c r="G68" s="71"/>
      <c r="H68" s="71"/>
      <c r="I68" s="71"/>
      <c r="J68" s="71"/>
      <c r="K68" s="71"/>
      <c r="L68" s="71"/>
      <c r="M68" s="71"/>
      <c r="N68" s="71"/>
      <c r="O68" s="71"/>
      <c r="T68" s="28"/>
      <c r="U68" s="29"/>
      <c r="V68" s="29"/>
      <c r="W68" s="29"/>
      <c r="X68" s="31"/>
    </row>
    <row r="69" spans="1:24" s="73" customFormat="1" x14ac:dyDescent="0.25">
      <c r="A69" s="69"/>
      <c r="B69" s="70"/>
      <c r="C69" s="30"/>
      <c r="D69" s="75"/>
      <c r="E69" s="71"/>
      <c r="F69" s="83"/>
      <c r="G69" s="71"/>
      <c r="H69" s="71"/>
      <c r="I69" s="71"/>
      <c r="J69" s="71"/>
      <c r="K69" s="71"/>
      <c r="L69" s="71"/>
      <c r="M69" s="71"/>
      <c r="N69" s="71"/>
      <c r="O69" s="71"/>
      <c r="T69" s="28"/>
      <c r="U69" s="29"/>
      <c r="V69" s="29"/>
      <c r="W69" s="29"/>
      <c r="X69" s="31"/>
    </row>
    <row r="70" spans="1:24" s="73" customFormat="1" x14ac:dyDescent="0.25">
      <c r="A70" s="69"/>
      <c r="B70" s="70"/>
      <c r="C70" s="30"/>
      <c r="D70" s="75"/>
      <c r="E70" s="71"/>
      <c r="F70" s="83"/>
      <c r="G70" s="71"/>
      <c r="H70" s="71"/>
      <c r="I70" s="71"/>
      <c r="J70" s="71"/>
      <c r="K70" s="71"/>
      <c r="L70" s="71"/>
      <c r="M70" s="71"/>
      <c r="N70" s="71"/>
      <c r="O70" s="71"/>
      <c r="T70" s="28"/>
      <c r="U70" s="29"/>
      <c r="V70" s="29"/>
      <c r="W70" s="29"/>
      <c r="X70" s="31"/>
    </row>
    <row r="71" spans="1:24" s="73" customFormat="1" x14ac:dyDescent="0.25">
      <c r="A71" s="69"/>
      <c r="B71" s="70"/>
      <c r="C71" s="30"/>
      <c r="D71" s="75"/>
      <c r="E71" s="71"/>
      <c r="F71" s="83"/>
      <c r="G71" s="71"/>
      <c r="H71" s="71"/>
      <c r="I71" s="71"/>
      <c r="J71" s="71"/>
      <c r="K71" s="71"/>
      <c r="L71" s="71"/>
      <c r="M71" s="71"/>
      <c r="N71" s="71"/>
      <c r="O71" s="71"/>
      <c r="T71" s="28"/>
      <c r="U71" s="29"/>
      <c r="V71" s="29"/>
      <c r="W71" s="29"/>
      <c r="X71" s="31"/>
    </row>
    <row r="72" spans="1:24" s="73" customFormat="1" x14ac:dyDescent="0.25">
      <c r="A72" s="69"/>
      <c r="B72" s="70"/>
      <c r="C72" s="30"/>
      <c r="D72" s="75"/>
      <c r="E72" s="71"/>
      <c r="F72" s="83"/>
      <c r="G72" s="71"/>
      <c r="H72" s="71"/>
      <c r="I72" s="71"/>
      <c r="J72" s="71"/>
      <c r="K72" s="71"/>
      <c r="L72" s="71"/>
      <c r="M72" s="71"/>
      <c r="N72" s="71"/>
      <c r="O72" s="71"/>
      <c r="T72" s="28"/>
      <c r="U72" s="29"/>
      <c r="V72" s="29"/>
      <c r="W72" s="29"/>
      <c r="X72" s="31"/>
    </row>
    <row r="73" spans="1:24" s="73" customFormat="1" x14ac:dyDescent="0.25">
      <c r="A73" s="69"/>
      <c r="B73" s="70"/>
      <c r="C73" s="30"/>
      <c r="D73" s="75"/>
      <c r="E73" s="71"/>
      <c r="F73" s="83"/>
      <c r="G73" s="71"/>
      <c r="H73" s="71"/>
      <c r="I73" s="71"/>
      <c r="J73" s="71"/>
      <c r="K73" s="71"/>
      <c r="L73" s="71"/>
      <c r="M73" s="71"/>
      <c r="N73" s="71"/>
      <c r="O73" s="71"/>
      <c r="T73" s="28"/>
      <c r="U73" s="29"/>
      <c r="V73" s="29"/>
      <c r="W73" s="29"/>
      <c r="X73" s="31"/>
    </row>
    <row r="74" spans="1:24" s="73" customFormat="1" x14ac:dyDescent="0.25">
      <c r="A74" s="69"/>
      <c r="B74" s="70"/>
      <c r="C74" s="30"/>
      <c r="D74" s="75"/>
      <c r="E74" s="71"/>
      <c r="F74" s="83"/>
      <c r="G74" s="71"/>
      <c r="H74" s="71"/>
      <c r="I74" s="71"/>
      <c r="J74" s="71"/>
      <c r="K74" s="71"/>
      <c r="L74" s="71"/>
      <c r="M74" s="71"/>
      <c r="N74" s="71"/>
      <c r="O74" s="71"/>
      <c r="T74" s="28"/>
      <c r="U74" s="29"/>
      <c r="V74" s="29"/>
      <c r="W74" s="29"/>
      <c r="X74" s="31"/>
    </row>
    <row r="75" spans="1:24" s="73" customFormat="1" x14ac:dyDescent="0.25">
      <c r="A75" s="69"/>
      <c r="B75" s="70"/>
      <c r="C75" s="30"/>
      <c r="D75" s="75"/>
      <c r="E75" s="71"/>
      <c r="F75" s="83"/>
      <c r="G75" s="71"/>
      <c r="H75" s="71"/>
      <c r="I75" s="71"/>
      <c r="J75" s="71"/>
      <c r="K75" s="71"/>
      <c r="L75" s="71"/>
      <c r="M75" s="71"/>
      <c r="N75" s="71"/>
      <c r="O75" s="71"/>
      <c r="T75" s="28"/>
      <c r="U75" s="29"/>
      <c r="V75" s="29"/>
      <c r="W75" s="29"/>
      <c r="X75" s="31"/>
    </row>
    <row r="76" spans="1:24" s="73" customFormat="1" x14ac:dyDescent="0.25">
      <c r="A76" s="69"/>
      <c r="B76" s="70"/>
      <c r="C76" s="30"/>
      <c r="D76" s="75"/>
      <c r="E76" s="71"/>
      <c r="F76" s="83"/>
      <c r="G76" s="71"/>
      <c r="H76" s="71"/>
      <c r="I76" s="71"/>
      <c r="J76" s="71"/>
      <c r="K76" s="71"/>
      <c r="L76" s="71"/>
      <c r="M76" s="71"/>
      <c r="N76" s="71"/>
      <c r="O76" s="71"/>
      <c r="T76" s="28"/>
      <c r="U76" s="29"/>
      <c r="V76" s="29"/>
      <c r="W76" s="29"/>
      <c r="X76" s="31"/>
    </row>
    <row r="77" spans="1:24" s="73" customFormat="1" x14ac:dyDescent="0.25">
      <c r="A77" s="69"/>
      <c r="B77" s="70"/>
      <c r="C77" s="30"/>
      <c r="D77" s="75"/>
      <c r="E77" s="71"/>
      <c r="F77" s="83"/>
      <c r="G77" s="71"/>
      <c r="H77" s="71"/>
      <c r="I77" s="71"/>
      <c r="J77" s="71"/>
      <c r="K77" s="71"/>
      <c r="L77" s="71"/>
      <c r="M77" s="71"/>
      <c r="N77" s="71"/>
      <c r="O77" s="71"/>
      <c r="T77" s="28"/>
      <c r="U77" s="29"/>
      <c r="V77" s="29"/>
      <c r="W77" s="29"/>
      <c r="X77" s="31"/>
    </row>
    <row r="78" spans="1:24" s="73" customFormat="1" x14ac:dyDescent="0.25">
      <c r="A78" s="69"/>
      <c r="B78" s="70"/>
      <c r="C78" s="30"/>
      <c r="D78" s="75"/>
      <c r="E78" s="71"/>
      <c r="F78" s="83"/>
      <c r="G78" s="71"/>
      <c r="H78" s="71"/>
      <c r="I78" s="71"/>
      <c r="J78" s="71"/>
      <c r="K78" s="71"/>
      <c r="L78" s="71"/>
      <c r="M78" s="71"/>
      <c r="N78" s="71"/>
      <c r="O78" s="71"/>
      <c r="T78" s="28"/>
      <c r="U78" s="29"/>
      <c r="V78" s="29"/>
      <c r="W78" s="29"/>
      <c r="X78" s="31"/>
    </row>
    <row r="79" spans="1:24" s="73" customFormat="1" x14ac:dyDescent="0.25">
      <c r="A79" s="69"/>
      <c r="B79" s="70"/>
      <c r="C79" s="30"/>
      <c r="D79" s="75"/>
      <c r="E79" s="71"/>
      <c r="F79" s="83"/>
      <c r="G79" s="71"/>
      <c r="H79" s="71"/>
      <c r="I79" s="71"/>
      <c r="J79" s="71"/>
      <c r="K79" s="71"/>
      <c r="L79" s="71"/>
      <c r="M79" s="71"/>
      <c r="N79" s="71"/>
      <c r="O79" s="71"/>
      <c r="T79" s="28"/>
      <c r="U79" s="29"/>
      <c r="V79" s="29"/>
      <c r="W79" s="29"/>
      <c r="X79" s="31"/>
    </row>
    <row r="80" spans="1:24" s="73" customFormat="1" x14ac:dyDescent="0.25">
      <c r="A80" s="69"/>
      <c r="B80" s="70"/>
      <c r="C80" s="30"/>
      <c r="D80" s="75"/>
      <c r="E80" s="71"/>
      <c r="F80" s="83"/>
      <c r="G80" s="71"/>
      <c r="H80" s="71"/>
      <c r="I80" s="71"/>
      <c r="J80" s="71"/>
      <c r="K80" s="71"/>
      <c r="L80" s="71"/>
      <c r="M80" s="71"/>
      <c r="N80" s="71"/>
      <c r="O80" s="71"/>
      <c r="T80" s="28"/>
      <c r="U80" s="29"/>
      <c r="V80" s="29"/>
      <c r="W80" s="29"/>
      <c r="X80" s="31"/>
    </row>
    <row r="81" spans="1:24" s="73" customFormat="1" x14ac:dyDescent="0.25">
      <c r="A81" s="69"/>
      <c r="B81" s="70"/>
      <c r="C81" s="30"/>
      <c r="D81" s="75"/>
      <c r="E81" s="71"/>
      <c r="F81" s="83"/>
      <c r="G81" s="71"/>
      <c r="H81" s="71"/>
      <c r="I81" s="71"/>
      <c r="J81" s="71"/>
      <c r="K81" s="71"/>
      <c r="L81" s="71"/>
      <c r="M81" s="71"/>
      <c r="N81" s="71"/>
      <c r="O81" s="71"/>
      <c r="T81" s="28"/>
      <c r="U81" s="29"/>
      <c r="V81" s="29"/>
      <c r="W81" s="29"/>
      <c r="X81" s="31"/>
    </row>
    <row r="82" spans="1:24" s="73" customFormat="1" x14ac:dyDescent="0.25">
      <c r="A82" s="69"/>
      <c r="B82" s="70"/>
      <c r="C82" s="30"/>
      <c r="D82" s="75"/>
      <c r="E82" s="71"/>
      <c r="F82" s="83"/>
      <c r="G82" s="71"/>
      <c r="H82" s="71"/>
      <c r="I82" s="71"/>
      <c r="J82" s="71"/>
      <c r="K82" s="71"/>
      <c r="L82" s="71"/>
      <c r="M82" s="71"/>
      <c r="N82" s="71"/>
      <c r="O82" s="71"/>
      <c r="T82" s="28"/>
      <c r="U82" s="29"/>
      <c r="V82" s="29"/>
      <c r="W82" s="29"/>
      <c r="X82" s="31"/>
    </row>
    <row r="83" spans="1:24" s="73" customFormat="1" x14ac:dyDescent="0.25">
      <c r="A83" s="69"/>
      <c r="B83" s="70"/>
      <c r="C83" s="30"/>
      <c r="D83" s="75"/>
      <c r="E83" s="71"/>
      <c r="F83" s="83"/>
      <c r="G83" s="71"/>
      <c r="H83" s="71"/>
      <c r="I83" s="71"/>
      <c r="J83" s="71"/>
      <c r="K83" s="71"/>
      <c r="L83" s="71"/>
      <c r="M83" s="71"/>
      <c r="N83" s="71"/>
      <c r="O83" s="71"/>
      <c r="T83" s="28"/>
      <c r="U83" s="29"/>
      <c r="V83" s="29"/>
      <c r="W83" s="29"/>
      <c r="X83" s="31"/>
    </row>
    <row r="84" spans="1:24" s="73" customFormat="1" x14ac:dyDescent="0.25">
      <c r="A84" s="69"/>
      <c r="B84" s="70"/>
      <c r="C84" s="30"/>
      <c r="D84" s="75"/>
      <c r="E84" s="71"/>
      <c r="F84" s="83"/>
      <c r="G84" s="71"/>
      <c r="H84" s="71"/>
      <c r="I84" s="71"/>
      <c r="J84" s="71"/>
      <c r="K84" s="71"/>
      <c r="L84" s="71"/>
      <c r="M84" s="71"/>
      <c r="N84" s="71"/>
      <c r="O84" s="71"/>
      <c r="T84" s="28"/>
      <c r="U84" s="29"/>
      <c r="V84" s="29"/>
      <c r="W84" s="29"/>
      <c r="X84" s="31"/>
    </row>
    <row r="85" spans="1:24" s="73" customFormat="1" x14ac:dyDescent="0.25">
      <c r="A85" s="69"/>
      <c r="B85" s="70"/>
      <c r="C85" s="30"/>
      <c r="D85" s="75"/>
      <c r="E85" s="71"/>
      <c r="F85" s="83"/>
      <c r="G85" s="71"/>
      <c r="H85" s="71"/>
      <c r="I85" s="71"/>
      <c r="J85" s="71"/>
      <c r="K85" s="71"/>
      <c r="L85" s="71"/>
      <c r="M85" s="71"/>
      <c r="N85" s="71"/>
      <c r="O85" s="71"/>
      <c r="T85" s="28"/>
      <c r="U85" s="29"/>
      <c r="V85" s="29"/>
      <c r="W85" s="29"/>
      <c r="X85" s="31"/>
    </row>
    <row r="86" spans="1:24" s="73" customFormat="1" x14ac:dyDescent="0.25">
      <c r="A86" s="69"/>
      <c r="B86" s="70"/>
      <c r="C86" s="30"/>
      <c r="D86" s="75"/>
      <c r="E86" s="71"/>
      <c r="F86" s="83"/>
      <c r="G86" s="71"/>
      <c r="H86" s="71"/>
      <c r="I86" s="71"/>
      <c r="J86" s="71"/>
      <c r="K86" s="71"/>
      <c r="L86" s="71"/>
      <c r="M86" s="71"/>
      <c r="N86" s="71"/>
      <c r="O86" s="71"/>
      <c r="T86" s="28"/>
      <c r="U86" s="29"/>
      <c r="V86" s="29"/>
      <c r="W86" s="29"/>
      <c r="X86" s="31"/>
    </row>
    <row r="87" spans="1:24" s="73" customFormat="1" x14ac:dyDescent="0.25">
      <c r="A87" s="69"/>
      <c r="B87" s="70"/>
      <c r="C87" s="30"/>
      <c r="D87" s="75"/>
      <c r="E87" s="71"/>
      <c r="F87" s="83"/>
      <c r="G87" s="71"/>
      <c r="H87" s="71"/>
      <c r="I87" s="71"/>
      <c r="J87" s="71"/>
      <c r="K87" s="71"/>
      <c r="L87" s="71"/>
      <c r="M87" s="71"/>
      <c r="N87" s="71"/>
      <c r="O87" s="71"/>
      <c r="T87" s="28"/>
      <c r="U87" s="29"/>
      <c r="V87" s="29"/>
      <c r="W87" s="29"/>
      <c r="X87" s="31"/>
    </row>
    <row r="88" spans="1:24" s="73" customFormat="1" x14ac:dyDescent="0.25">
      <c r="A88" s="69"/>
      <c r="B88" s="70"/>
      <c r="C88" s="30"/>
      <c r="D88" s="75"/>
      <c r="E88" s="71"/>
      <c r="F88" s="83"/>
      <c r="G88" s="71"/>
      <c r="H88" s="71"/>
      <c r="I88" s="71"/>
      <c r="J88" s="71"/>
      <c r="K88" s="71"/>
      <c r="L88" s="71"/>
      <c r="M88" s="71"/>
      <c r="N88" s="71"/>
      <c r="O88" s="71"/>
      <c r="T88" s="28"/>
      <c r="U88" s="29"/>
      <c r="V88" s="29"/>
      <c r="W88" s="29"/>
      <c r="X88" s="31"/>
    </row>
    <row r="89" spans="1:24" s="73" customFormat="1" x14ac:dyDescent="0.25">
      <c r="A89" s="69"/>
      <c r="B89" s="70"/>
      <c r="C89" s="30"/>
      <c r="D89" s="75"/>
      <c r="E89" s="71"/>
      <c r="F89" s="83"/>
      <c r="G89" s="71"/>
      <c r="H89" s="71"/>
      <c r="I89" s="71"/>
      <c r="J89" s="71"/>
      <c r="K89" s="71"/>
      <c r="L89" s="71"/>
      <c r="M89" s="71"/>
      <c r="N89" s="71"/>
      <c r="O89" s="71"/>
      <c r="T89" s="28"/>
      <c r="U89" s="29"/>
      <c r="V89" s="29"/>
      <c r="W89" s="29"/>
      <c r="X89" s="31"/>
    </row>
    <row r="90" spans="1:24" s="73" customFormat="1" x14ac:dyDescent="0.25">
      <c r="A90" s="69"/>
      <c r="B90" s="70"/>
      <c r="C90" s="30"/>
      <c r="D90" s="75"/>
      <c r="E90" s="71"/>
      <c r="F90" s="83"/>
      <c r="G90" s="71"/>
      <c r="H90" s="71"/>
      <c r="I90" s="71"/>
      <c r="J90" s="71"/>
      <c r="K90" s="71"/>
      <c r="L90" s="71"/>
      <c r="M90" s="71"/>
      <c r="N90" s="71"/>
      <c r="O90" s="71"/>
      <c r="T90" s="28"/>
      <c r="U90" s="29"/>
      <c r="V90" s="29"/>
      <c r="W90" s="29"/>
      <c r="X90" s="31"/>
    </row>
    <row r="91" spans="1:24" s="73" customFormat="1" x14ac:dyDescent="0.25">
      <c r="A91" s="69"/>
      <c r="B91" s="70"/>
      <c r="C91" s="30"/>
      <c r="D91" s="75"/>
      <c r="E91" s="71"/>
      <c r="F91" s="83"/>
      <c r="G91" s="71"/>
      <c r="H91" s="71"/>
      <c r="I91" s="71"/>
      <c r="J91" s="71"/>
      <c r="K91" s="71"/>
      <c r="L91" s="71"/>
      <c r="M91" s="71"/>
      <c r="N91" s="71"/>
      <c r="O91" s="71"/>
      <c r="T91" s="28"/>
      <c r="U91" s="29"/>
      <c r="V91" s="29"/>
      <c r="W91" s="29"/>
      <c r="X91" s="31"/>
    </row>
    <row r="92" spans="1:24" s="73" customFormat="1" x14ac:dyDescent="0.25">
      <c r="A92" s="69"/>
      <c r="B92" s="70"/>
      <c r="C92" s="30"/>
      <c r="D92" s="75"/>
      <c r="E92" s="71"/>
      <c r="F92" s="83"/>
      <c r="G92" s="71"/>
      <c r="H92" s="71"/>
      <c r="I92" s="71"/>
      <c r="J92" s="71"/>
      <c r="K92" s="71"/>
      <c r="L92" s="71"/>
      <c r="M92" s="71"/>
      <c r="N92" s="71"/>
      <c r="O92" s="71"/>
      <c r="T92" s="28"/>
      <c r="U92" s="29"/>
      <c r="V92" s="29"/>
      <c r="W92" s="29"/>
      <c r="X92" s="31"/>
    </row>
    <row r="93" spans="1:24" s="73" customFormat="1" x14ac:dyDescent="0.25">
      <c r="A93" s="69"/>
      <c r="B93" s="70"/>
      <c r="C93" s="30"/>
      <c r="D93" s="75"/>
      <c r="E93" s="71"/>
      <c r="F93" s="83"/>
      <c r="G93" s="71"/>
      <c r="H93" s="71"/>
      <c r="I93" s="71"/>
      <c r="J93" s="71"/>
      <c r="K93" s="71"/>
      <c r="L93" s="71"/>
      <c r="M93" s="71"/>
      <c r="N93" s="71"/>
      <c r="O93" s="71"/>
      <c r="T93" s="28"/>
      <c r="U93" s="29"/>
      <c r="V93" s="29"/>
      <c r="W93" s="29"/>
      <c r="X93" s="31"/>
    </row>
    <row r="94" spans="1:24" s="73" customFormat="1" x14ac:dyDescent="0.25">
      <c r="A94" s="69"/>
      <c r="B94" s="70"/>
      <c r="C94" s="30"/>
      <c r="D94" s="75"/>
      <c r="E94" s="71"/>
      <c r="F94" s="83"/>
      <c r="G94" s="71"/>
      <c r="H94" s="71"/>
      <c r="I94" s="71"/>
      <c r="J94" s="71"/>
      <c r="K94" s="71"/>
      <c r="L94" s="71"/>
      <c r="M94" s="71"/>
      <c r="N94" s="71"/>
      <c r="O94" s="71"/>
      <c r="T94" s="28"/>
      <c r="U94" s="29"/>
      <c r="V94" s="29"/>
      <c r="W94" s="29"/>
      <c r="X94" s="31"/>
    </row>
    <row r="95" spans="1:24" s="73" customFormat="1" x14ac:dyDescent="0.25">
      <c r="A95" s="69"/>
      <c r="B95" s="70"/>
      <c r="C95" s="30"/>
      <c r="D95" s="75"/>
      <c r="E95" s="71"/>
      <c r="F95" s="83"/>
      <c r="G95" s="71"/>
      <c r="H95" s="71"/>
      <c r="I95" s="71"/>
      <c r="J95" s="71"/>
      <c r="K95" s="71"/>
      <c r="L95" s="71"/>
      <c r="M95" s="71"/>
      <c r="N95" s="71"/>
      <c r="O95" s="71"/>
      <c r="T95" s="28"/>
      <c r="U95" s="29"/>
      <c r="V95" s="29"/>
      <c r="W95" s="29"/>
      <c r="X95" s="31"/>
    </row>
    <row r="96" spans="1:24" s="73" customFormat="1" x14ac:dyDescent="0.25">
      <c r="A96" s="69"/>
      <c r="B96" s="70"/>
      <c r="C96" s="30"/>
      <c r="D96" s="75"/>
      <c r="E96" s="71"/>
      <c r="F96" s="83"/>
      <c r="G96" s="71"/>
      <c r="H96" s="71"/>
      <c r="I96" s="71"/>
      <c r="J96" s="71"/>
      <c r="K96" s="71"/>
      <c r="L96" s="71"/>
      <c r="M96" s="71"/>
      <c r="N96" s="71"/>
      <c r="O96" s="71"/>
      <c r="T96" s="28"/>
      <c r="U96" s="29"/>
      <c r="V96" s="29"/>
      <c r="W96" s="29"/>
      <c r="X96" s="31"/>
    </row>
    <row r="97" spans="1:24" s="73" customFormat="1" x14ac:dyDescent="0.25">
      <c r="A97" s="69"/>
      <c r="B97" s="70"/>
      <c r="C97" s="30"/>
      <c r="D97" s="75"/>
      <c r="E97" s="71"/>
      <c r="F97" s="83"/>
      <c r="G97" s="71"/>
      <c r="H97" s="71"/>
      <c r="I97" s="71"/>
      <c r="J97" s="71"/>
      <c r="K97" s="71"/>
      <c r="L97" s="71"/>
      <c r="M97" s="71"/>
      <c r="N97" s="71"/>
      <c r="O97" s="71"/>
      <c r="T97" s="28"/>
      <c r="U97" s="29"/>
      <c r="V97" s="29"/>
      <c r="W97" s="29"/>
      <c r="X97" s="31"/>
    </row>
    <row r="98" spans="1:24" s="73" customFormat="1" x14ac:dyDescent="0.25">
      <c r="A98" s="69"/>
      <c r="B98" s="70"/>
      <c r="C98" s="30"/>
      <c r="D98" s="75"/>
      <c r="E98" s="71"/>
      <c r="F98" s="83"/>
      <c r="G98" s="71"/>
      <c r="H98" s="71"/>
      <c r="I98" s="71"/>
      <c r="J98" s="71"/>
      <c r="K98" s="71"/>
      <c r="L98" s="71"/>
      <c r="M98" s="71"/>
      <c r="N98" s="71"/>
      <c r="O98" s="71"/>
      <c r="T98" s="28"/>
      <c r="U98" s="29"/>
      <c r="V98" s="29"/>
      <c r="W98" s="29"/>
      <c r="X98" s="31"/>
    </row>
    <row r="99" spans="1:24" s="73" customFormat="1" x14ac:dyDescent="0.25">
      <c r="A99" s="69"/>
      <c r="B99" s="70"/>
      <c r="C99" s="30"/>
      <c r="D99" s="75"/>
      <c r="E99" s="71"/>
      <c r="F99" s="83"/>
      <c r="G99" s="71"/>
      <c r="H99" s="71"/>
      <c r="I99" s="71"/>
      <c r="J99" s="71"/>
      <c r="K99" s="71"/>
      <c r="L99" s="71"/>
      <c r="M99" s="71"/>
      <c r="N99" s="71"/>
      <c r="O99" s="71"/>
      <c r="T99" s="28"/>
      <c r="U99" s="29"/>
      <c r="V99" s="29"/>
      <c r="W99" s="29"/>
      <c r="X99" s="31"/>
    </row>
    <row r="100" spans="1:24" s="73" customFormat="1" x14ac:dyDescent="0.25">
      <c r="A100" s="69"/>
      <c r="B100" s="70"/>
      <c r="C100" s="30"/>
      <c r="D100" s="75"/>
      <c r="E100" s="71"/>
      <c r="F100" s="83"/>
      <c r="G100" s="71"/>
      <c r="H100" s="71"/>
      <c r="I100" s="71"/>
      <c r="J100" s="71"/>
      <c r="K100" s="71"/>
      <c r="L100" s="71"/>
      <c r="M100" s="71"/>
      <c r="N100" s="71"/>
      <c r="O100" s="71"/>
      <c r="T100" s="28"/>
      <c r="U100" s="29"/>
      <c r="V100" s="29"/>
      <c r="W100" s="29"/>
      <c r="X100" s="31"/>
    </row>
    <row r="101" spans="1:24" s="73" customFormat="1" x14ac:dyDescent="0.25">
      <c r="A101" s="69"/>
      <c r="B101" s="70"/>
      <c r="C101" s="30"/>
      <c r="D101" s="75"/>
      <c r="E101" s="71"/>
      <c r="F101" s="83"/>
      <c r="G101" s="71"/>
      <c r="H101" s="71"/>
      <c r="I101" s="71"/>
      <c r="J101" s="71"/>
      <c r="K101" s="71"/>
      <c r="L101" s="71"/>
      <c r="M101" s="71"/>
      <c r="N101" s="71"/>
      <c r="O101" s="71"/>
      <c r="T101" s="28"/>
      <c r="U101" s="29"/>
      <c r="V101" s="29"/>
      <c r="W101" s="29"/>
      <c r="X101" s="31"/>
    </row>
    <row r="102" spans="1:24" s="73" customFormat="1" x14ac:dyDescent="0.25">
      <c r="A102" s="69"/>
      <c r="B102" s="70"/>
      <c r="C102" s="30"/>
      <c r="D102" s="75"/>
      <c r="E102" s="71"/>
      <c r="F102" s="83"/>
      <c r="G102" s="71"/>
      <c r="H102" s="71"/>
      <c r="I102" s="71"/>
      <c r="J102" s="71"/>
      <c r="K102" s="71"/>
      <c r="L102" s="71"/>
      <c r="M102" s="71"/>
      <c r="N102" s="71"/>
      <c r="O102" s="71"/>
      <c r="T102" s="28"/>
      <c r="U102" s="29"/>
      <c r="V102" s="29"/>
      <c r="W102" s="29"/>
      <c r="X102" s="31"/>
    </row>
    <row r="103" spans="1:24" s="73" customFormat="1" x14ac:dyDescent="0.25">
      <c r="A103" s="69"/>
      <c r="B103" s="70"/>
      <c r="C103" s="30"/>
      <c r="D103" s="75"/>
      <c r="E103" s="71"/>
      <c r="F103" s="83"/>
      <c r="G103" s="71"/>
      <c r="H103" s="71"/>
      <c r="I103" s="71"/>
      <c r="J103" s="71"/>
      <c r="K103" s="71"/>
      <c r="L103" s="71"/>
      <c r="M103" s="71"/>
      <c r="N103" s="71"/>
      <c r="O103" s="71"/>
      <c r="T103" s="28"/>
      <c r="U103" s="29"/>
      <c r="V103" s="29"/>
      <c r="W103" s="29"/>
      <c r="X103" s="31"/>
    </row>
    <row r="104" spans="1:24" s="73" customFormat="1" x14ac:dyDescent="0.25">
      <c r="A104" s="69"/>
      <c r="B104" s="70"/>
      <c r="C104" s="30"/>
      <c r="D104" s="75"/>
      <c r="E104" s="71"/>
      <c r="F104" s="83"/>
      <c r="G104" s="71"/>
      <c r="H104" s="71"/>
      <c r="I104" s="71"/>
      <c r="J104" s="71"/>
      <c r="K104" s="71"/>
      <c r="L104" s="71"/>
      <c r="M104" s="71"/>
      <c r="N104" s="71"/>
      <c r="O104" s="71"/>
      <c r="T104" s="28"/>
      <c r="U104" s="29"/>
      <c r="V104" s="29"/>
      <c r="W104" s="29"/>
      <c r="X104" s="31"/>
    </row>
    <row r="105" spans="1:24" s="73" customFormat="1" x14ac:dyDescent="0.25">
      <c r="A105" s="69"/>
      <c r="B105" s="70"/>
      <c r="C105" s="30"/>
      <c r="D105" s="75"/>
      <c r="E105" s="71"/>
      <c r="F105" s="83"/>
      <c r="G105" s="71"/>
      <c r="H105" s="71"/>
      <c r="I105" s="71"/>
      <c r="J105" s="71"/>
      <c r="K105" s="71"/>
      <c r="L105" s="71"/>
      <c r="M105" s="71"/>
      <c r="N105" s="71"/>
      <c r="O105" s="71"/>
      <c r="T105" s="28"/>
      <c r="U105" s="29"/>
      <c r="V105" s="29"/>
      <c r="W105" s="29"/>
      <c r="X105" s="31"/>
    </row>
    <row r="106" spans="1:24" s="73" customFormat="1" x14ac:dyDescent="0.25">
      <c r="A106" s="69"/>
      <c r="B106" s="70"/>
      <c r="C106" s="30"/>
      <c r="D106" s="75"/>
      <c r="E106" s="71"/>
      <c r="F106" s="83"/>
      <c r="G106" s="71"/>
      <c r="H106" s="71"/>
      <c r="I106" s="71"/>
      <c r="J106" s="71"/>
      <c r="K106" s="71"/>
      <c r="L106" s="71"/>
      <c r="M106" s="71"/>
      <c r="N106" s="71"/>
      <c r="O106" s="71"/>
      <c r="T106" s="28"/>
      <c r="U106" s="29"/>
      <c r="V106" s="29"/>
      <c r="W106" s="29"/>
      <c r="X106" s="31"/>
    </row>
    <row r="107" spans="1:24" s="73" customFormat="1" x14ac:dyDescent="0.25">
      <c r="A107" s="69"/>
      <c r="B107" s="70"/>
      <c r="C107" s="30"/>
      <c r="D107" s="75"/>
      <c r="E107" s="71"/>
      <c r="F107" s="83"/>
      <c r="G107" s="71"/>
      <c r="H107" s="71"/>
      <c r="I107" s="71"/>
      <c r="J107" s="71"/>
      <c r="K107" s="71"/>
      <c r="L107" s="71"/>
      <c r="M107" s="71"/>
      <c r="N107" s="71"/>
      <c r="O107" s="71"/>
      <c r="T107" s="28"/>
      <c r="U107" s="29"/>
      <c r="V107" s="29"/>
      <c r="W107" s="29"/>
      <c r="X107" s="31"/>
    </row>
    <row r="108" spans="1:24" s="73" customFormat="1" x14ac:dyDescent="0.25">
      <c r="A108" s="69"/>
      <c r="B108" s="70"/>
      <c r="C108" s="30"/>
      <c r="D108" s="75"/>
      <c r="E108" s="71"/>
      <c r="F108" s="83"/>
      <c r="G108" s="71"/>
      <c r="H108" s="71"/>
      <c r="I108" s="71"/>
      <c r="J108" s="71"/>
      <c r="K108" s="71"/>
      <c r="L108" s="71"/>
      <c r="M108" s="71"/>
      <c r="N108" s="71"/>
      <c r="O108" s="71"/>
      <c r="T108" s="28"/>
      <c r="U108" s="29"/>
      <c r="V108" s="29"/>
      <c r="W108" s="29"/>
      <c r="X108" s="31"/>
    </row>
    <row r="109" spans="1:24" s="73" customFormat="1" x14ac:dyDescent="0.25">
      <c r="A109" s="69"/>
      <c r="B109" s="70"/>
      <c r="C109" s="30"/>
      <c r="D109" s="75"/>
      <c r="E109" s="71"/>
      <c r="F109" s="83"/>
      <c r="G109" s="71"/>
      <c r="H109" s="71"/>
      <c r="I109" s="71"/>
      <c r="J109" s="71"/>
      <c r="K109" s="71"/>
      <c r="L109" s="71"/>
      <c r="M109" s="71"/>
      <c r="N109" s="71"/>
      <c r="O109" s="71"/>
      <c r="T109" s="28"/>
      <c r="U109" s="29"/>
      <c r="V109" s="29"/>
      <c r="W109" s="29"/>
      <c r="X109" s="31"/>
    </row>
    <row r="110" spans="1:24" s="73" customFormat="1" x14ac:dyDescent="0.25">
      <c r="A110" s="69"/>
      <c r="B110" s="70"/>
      <c r="C110" s="30"/>
      <c r="D110" s="75"/>
      <c r="E110" s="71"/>
      <c r="F110" s="83"/>
      <c r="G110" s="71"/>
      <c r="H110" s="71"/>
      <c r="I110" s="71"/>
      <c r="J110" s="71"/>
      <c r="K110" s="71"/>
      <c r="L110" s="71"/>
      <c r="M110" s="71"/>
      <c r="N110" s="71"/>
      <c r="O110" s="71"/>
      <c r="T110" s="28"/>
      <c r="U110" s="29"/>
      <c r="V110" s="29"/>
      <c r="W110" s="29"/>
      <c r="X110" s="31"/>
    </row>
    <row r="111" spans="1:24" s="73" customFormat="1" x14ac:dyDescent="0.25">
      <c r="A111" s="69"/>
      <c r="B111" s="70"/>
      <c r="C111" s="30"/>
      <c r="D111" s="75"/>
      <c r="E111" s="71"/>
      <c r="F111" s="83"/>
      <c r="G111" s="71"/>
      <c r="H111" s="71"/>
      <c r="I111" s="71"/>
      <c r="J111" s="71"/>
      <c r="K111" s="71"/>
      <c r="L111" s="71"/>
      <c r="M111" s="71"/>
      <c r="N111" s="71"/>
      <c r="O111" s="71"/>
      <c r="T111" s="28"/>
      <c r="U111" s="29"/>
      <c r="V111" s="29"/>
      <c r="W111" s="29"/>
      <c r="X111" s="31"/>
    </row>
    <row r="112" spans="1:24" s="73" customFormat="1" x14ac:dyDescent="0.25">
      <c r="A112" s="69"/>
      <c r="B112" s="70"/>
      <c r="C112" s="30"/>
      <c r="D112" s="75"/>
      <c r="E112" s="71"/>
      <c r="F112" s="83"/>
      <c r="G112" s="71"/>
      <c r="H112" s="71"/>
      <c r="I112" s="71"/>
      <c r="J112" s="71"/>
      <c r="K112" s="71"/>
      <c r="L112" s="71"/>
      <c r="M112" s="71"/>
      <c r="N112" s="71"/>
      <c r="O112" s="71"/>
      <c r="T112" s="28"/>
      <c r="U112" s="29"/>
      <c r="V112" s="29"/>
      <c r="W112" s="29"/>
      <c r="X112" s="31"/>
    </row>
    <row r="113" spans="1:24" s="73" customFormat="1" x14ac:dyDescent="0.25">
      <c r="A113" s="69"/>
      <c r="B113" s="70"/>
      <c r="C113" s="30"/>
      <c r="D113" s="75"/>
      <c r="E113" s="71"/>
      <c r="F113" s="83"/>
      <c r="G113" s="71"/>
      <c r="H113" s="71"/>
      <c r="I113" s="71"/>
      <c r="J113" s="71"/>
      <c r="K113" s="71"/>
      <c r="L113" s="71"/>
      <c r="M113" s="71"/>
      <c r="N113" s="71"/>
      <c r="O113" s="71"/>
      <c r="T113" s="28"/>
      <c r="U113" s="29"/>
      <c r="V113" s="29"/>
      <c r="W113" s="29"/>
      <c r="X113" s="31"/>
    </row>
    <row r="114" spans="1:24" s="73" customFormat="1" x14ac:dyDescent="0.25">
      <c r="A114" s="69"/>
      <c r="B114" s="70"/>
      <c r="C114" s="30"/>
      <c r="D114" s="75"/>
      <c r="E114" s="71"/>
      <c r="F114" s="83"/>
      <c r="G114" s="71"/>
      <c r="H114" s="71"/>
      <c r="I114" s="71"/>
      <c r="J114" s="71"/>
      <c r="K114" s="71"/>
      <c r="L114" s="71"/>
      <c r="M114" s="71"/>
      <c r="N114" s="71"/>
      <c r="O114" s="71"/>
      <c r="T114" s="28"/>
      <c r="U114" s="29"/>
      <c r="V114" s="29"/>
      <c r="W114" s="29"/>
      <c r="X114" s="31"/>
    </row>
    <row r="115" spans="1:24" s="73" customFormat="1" x14ac:dyDescent="0.25">
      <c r="A115" s="69"/>
      <c r="B115" s="70"/>
      <c r="C115" s="30"/>
      <c r="D115" s="75"/>
      <c r="E115" s="71"/>
      <c r="F115" s="83"/>
      <c r="G115" s="71"/>
      <c r="H115" s="71"/>
      <c r="I115" s="71"/>
      <c r="J115" s="71"/>
      <c r="K115" s="71"/>
      <c r="L115" s="71"/>
      <c r="M115" s="71"/>
      <c r="N115" s="71"/>
      <c r="O115" s="71"/>
      <c r="T115" s="28"/>
      <c r="U115" s="29"/>
      <c r="V115" s="29"/>
      <c r="W115" s="29"/>
      <c r="X115" s="31"/>
    </row>
    <row r="116" spans="1:24" s="73" customFormat="1" x14ac:dyDescent="0.25">
      <c r="A116" s="69"/>
      <c r="B116" s="70"/>
      <c r="C116" s="30"/>
      <c r="D116" s="75"/>
      <c r="E116" s="71"/>
      <c r="F116" s="83"/>
      <c r="G116" s="71"/>
      <c r="H116" s="71"/>
      <c r="I116" s="71"/>
      <c r="J116" s="71"/>
      <c r="K116" s="71"/>
      <c r="L116" s="71"/>
      <c r="M116" s="71"/>
      <c r="N116" s="71"/>
      <c r="O116" s="71"/>
      <c r="T116" s="28"/>
      <c r="U116" s="29"/>
      <c r="V116" s="29"/>
      <c r="W116" s="29"/>
      <c r="X116" s="31"/>
    </row>
    <row r="117" spans="1:24" s="73" customFormat="1" x14ac:dyDescent="0.25">
      <c r="A117" s="69"/>
      <c r="B117" s="70"/>
      <c r="C117" s="30"/>
      <c r="D117" s="75"/>
      <c r="E117" s="71"/>
      <c r="F117" s="83"/>
      <c r="G117" s="71"/>
      <c r="H117" s="71"/>
      <c r="I117" s="71"/>
      <c r="J117" s="71"/>
      <c r="K117" s="71"/>
      <c r="L117" s="71"/>
      <c r="M117" s="71"/>
      <c r="N117" s="71"/>
      <c r="O117" s="71"/>
      <c r="T117" s="28"/>
      <c r="U117" s="29"/>
      <c r="V117" s="29"/>
      <c r="W117" s="29"/>
      <c r="X117" s="31"/>
    </row>
    <row r="118" spans="1:24" s="73" customFormat="1" x14ac:dyDescent="0.25">
      <c r="A118" s="69"/>
      <c r="B118" s="70"/>
      <c r="C118" s="30"/>
      <c r="D118" s="75"/>
      <c r="E118" s="71"/>
      <c r="F118" s="83"/>
      <c r="G118" s="71"/>
      <c r="H118" s="71"/>
      <c r="I118" s="71"/>
      <c r="J118" s="71"/>
      <c r="K118" s="71"/>
      <c r="L118" s="71"/>
      <c r="M118" s="71"/>
      <c r="N118" s="71"/>
      <c r="O118" s="71"/>
      <c r="T118" s="28"/>
      <c r="U118" s="29"/>
      <c r="V118" s="29"/>
      <c r="W118" s="29"/>
      <c r="X118" s="31"/>
    </row>
    <row r="119" spans="1:24" s="73" customFormat="1" x14ac:dyDescent="0.25">
      <c r="A119" s="69"/>
      <c r="B119" s="70"/>
      <c r="C119" s="30"/>
      <c r="D119" s="75"/>
      <c r="E119" s="71"/>
      <c r="F119" s="83"/>
      <c r="G119" s="71"/>
      <c r="H119" s="71"/>
      <c r="I119" s="71"/>
      <c r="J119" s="71"/>
      <c r="K119" s="71"/>
      <c r="L119" s="71"/>
      <c r="M119" s="71"/>
      <c r="N119" s="71"/>
      <c r="O119" s="71"/>
      <c r="T119" s="28"/>
      <c r="U119" s="29"/>
      <c r="V119" s="29"/>
      <c r="W119" s="29"/>
      <c r="X119" s="31"/>
    </row>
    <row r="120" spans="1:24" s="73" customFormat="1" x14ac:dyDescent="0.25">
      <c r="A120" s="69"/>
      <c r="B120" s="70"/>
      <c r="C120" s="30"/>
      <c r="D120" s="75"/>
      <c r="E120" s="71"/>
      <c r="F120" s="83"/>
      <c r="G120" s="71"/>
      <c r="H120" s="71"/>
      <c r="I120" s="71"/>
      <c r="J120" s="71"/>
      <c r="K120" s="71"/>
      <c r="L120" s="71"/>
      <c r="M120" s="71"/>
      <c r="N120" s="71"/>
      <c r="O120" s="71"/>
      <c r="T120" s="28"/>
      <c r="U120" s="29"/>
      <c r="V120" s="29"/>
      <c r="W120" s="29"/>
      <c r="X120" s="31"/>
    </row>
    <row r="121" spans="1:24" s="73" customFormat="1" x14ac:dyDescent="0.25">
      <c r="A121" s="69"/>
      <c r="B121" s="70"/>
      <c r="C121" s="30"/>
      <c r="D121" s="75"/>
      <c r="E121" s="71"/>
      <c r="F121" s="83"/>
      <c r="G121" s="71"/>
      <c r="H121" s="71"/>
      <c r="I121" s="71"/>
      <c r="J121" s="71"/>
      <c r="K121" s="71"/>
      <c r="L121" s="71"/>
      <c r="M121" s="71"/>
      <c r="N121" s="71"/>
      <c r="O121" s="71"/>
      <c r="T121" s="28"/>
      <c r="U121" s="29"/>
      <c r="V121" s="29"/>
      <c r="W121" s="29"/>
      <c r="X121" s="31"/>
    </row>
    <row r="122" spans="1:24" s="73" customFormat="1" x14ac:dyDescent="0.25">
      <c r="A122" s="69"/>
      <c r="B122" s="70"/>
      <c r="C122" s="30"/>
      <c r="D122" s="75"/>
      <c r="E122" s="71"/>
      <c r="F122" s="83"/>
      <c r="G122" s="71"/>
      <c r="H122" s="71"/>
      <c r="I122" s="71"/>
      <c r="J122" s="71"/>
      <c r="K122" s="71"/>
      <c r="L122" s="71"/>
      <c r="M122" s="71"/>
      <c r="N122" s="71"/>
      <c r="O122" s="71"/>
      <c r="T122" s="28"/>
      <c r="U122" s="29"/>
      <c r="V122" s="29"/>
      <c r="W122" s="29"/>
      <c r="X122" s="31"/>
    </row>
    <row r="123" spans="1:24" s="73" customFormat="1" x14ac:dyDescent="0.25">
      <c r="A123" s="69"/>
      <c r="B123" s="70"/>
      <c r="C123" s="30"/>
      <c r="D123" s="75"/>
      <c r="E123" s="71"/>
      <c r="F123" s="83"/>
      <c r="G123" s="71"/>
      <c r="H123" s="71"/>
      <c r="I123" s="71"/>
      <c r="J123" s="71"/>
      <c r="K123" s="71"/>
      <c r="L123" s="71"/>
      <c r="M123" s="71"/>
      <c r="N123" s="71"/>
      <c r="O123" s="71"/>
      <c r="T123" s="28"/>
      <c r="U123" s="29"/>
      <c r="V123" s="29"/>
      <c r="W123" s="29"/>
      <c r="X123" s="31"/>
    </row>
    <row r="124" spans="1:24" s="73" customFormat="1" x14ac:dyDescent="0.25">
      <c r="A124" s="69"/>
      <c r="B124" s="70"/>
      <c r="C124" s="30"/>
      <c r="D124" s="75"/>
      <c r="E124" s="71"/>
      <c r="F124" s="83"/>
      <c r="G124" s="71"/>
      <c r="H124" s="71"/>
      <c r="I124" s="71"/>
      <c r="J124" s="71"/>
      <c r="K124" s="71"/>
      <c r="L124" s="71"/>
      <c r="M124" s="71"/>
      <c r="N124" s="71"/>
      <c r="O124" s="71"/>
      <c r="T124" s="28"/>
      <c r="U124" s="29"/>
      <c r="V124" s="29"/>
      <c r="W124" s="29"/>
      <c r="X124" s="31"/>
    </row>
    <row r="125" spans="1:24" s="73" customFormat="1" x14ac:dyDescent="0.25">
      <c r="A125" s="69"/>
      <c r="B125" s="70"/>
      <c r="C125" s="30"/>
      <c r="D125" s="75"/>
      <c r="E125" s="71"/>
      <c r="F125" s="83"/>
      <c r="G125" s="71"/>
      <c r="H125" s="71"/>
      <c r="I125" s="71"/>
      <c r="J125" s="71"/>
      <c r="K125" s="71"/>
      <c r="L125" s="71"/>
      <c r="M125" s="71"/>
      <c r="N125" s="71"/>
      <c r="O125" s="71"/>
      <c r="T125" s="28"/>
      <c r="U125" s="29"/>
      <c r="V125" s="29"/>
      <c r="W125" s="29"/>
      <c r="X125" s="31"/>
    </row>
    <row r="126" spans="1:24" s="73" customFormat="1" x14ac:dyDescent="0.25">
      <c r="A126" s="69"/>
      <c r="B126" s="70"/>
      <c r="C126" s="30"/>
      <c r="D126" s="75"/>
      <c r="E126" s="71"/>
      <c r="F126" s="83"/>
      <c r="G126" s="71"/>
      <c r="H126" s="71"/>
      <c r="I126" s="71"/>
      <c r="J126" s="71"/>
      <c r="K126" s="71"/>
      <c r="L126" s="71"/>
      <c r="M126" s="71"/>
      <c r="N126" s="71"/>
      <c r="O126" s="71"/>
      <c r="T126" s="28"/>
      <c r="U126" s="29"/>
      <c r="V126" s="29"/>
      <c r="W126" s="29"/>
      <c r="X126" s="31"/>
    </row>
    <row r="127" spans="1:24" s="73" customFormat="1" x14ac:dyDescent="0.25">
      <c r="A127" s="69"/>
      <c r="B127" s="70"/>
      <c r="C127" s="30"/>
      <c r="D127" s="75"/>
      <c r="E127" s="71"/>
      <c r="F127" s="83"/>
      <c r="G127" s="71"/>
      <c r="H127" s="71"/>
      <c r="I127" s="71"/>
      <c r="J127" s="71"/>
      <c r="K127" s="71"/>
      <c r="L127" s="71"/>
      <c r="M127" s="71"/>
      <c r="N127" s="71"/>
      <c r="O127" s="71"/>
      <c r="T127" s="28"/>
      <c r="U127" s="29"/>
      <c r="V127" s="29"/>
      <c r="W127" s="29"/>
      <c r="X127" s="31"/>
    </row>
    <row r="128" spans="1:24" s="73" customFormat="1" x14ac:dyDescent="0.25">
      <c r="A128" s="69"/>
      <c r="B128" s="70"/>
      <c r="C128" s="30"/>
      <c r="D128" s="75"/>
      <c r="E128" s="71"/>
      <c r="F128" s="83"/>
      <c r="G128" s="71"/>
      <c r="H128" s="71"/>
      <c r="I128" s="71"/>
      <c r="J128" s="71"/>
      <c r="K128" s="71"/>
      <c r="L128" s="71"/>
      <c r="M128" s="71"/>
      <c r="N128" s="71"/>
      <c r="O128" s="71"/>
      <c r="T128" s="28"/>
      <c r="U128" s="29"/>
      <c r="V128" s="29"/>
      <c r="W128" s="29"/>
      <c r="X128" s="31"/>
    </row>
    <row r="129" spans="1:24" s="73" customFormat="1" x14ac:dyDescent="0.25">
      <c r="A129" s="69"/>
      <c r="B129" s="70"/>
      <c r="C129" s="30"/>
      <c r="D129" s="75"/>
      <c r="E129" s="71"/>
      <c r="F129" s="83"/>
      <c r="G129" s="71"/>
      <c r="H129" s="71"/>
      <c r="I129" s="71"/>
      <c r="J129" s="71"/>
      <c r="K129" s="71"/>
      <c r="L129" s="71"/>
      <c r="M129" s="71"/>
      <c r="N129" s="71"/>
      <c r="O129" s="71"/>
      <c r="T129" s="28"/>
      <c r="U129" s="29"/>
      <c r="V129" s="29"/>
      <c r="W129" s="29"/>
      <c r="X129" s="31"/>
    </row>
    <row r="130" spans="1:24" s="73" customFormat="1" x14ac:dyDescent="0.25">
      <c r="A130" s="69"/>
      <c r="B130" s="70"/>
      <c r="C130" s="30"/>
      <c r="D130" s="75"/>
      <c r="E130" s="71"/>
      <c r="F130" s="83"/>
      <c r="G130" s="71"/>
      <c r="H130" s="71"/>
      <c r="I130" s="71"/>
      <c r="J130" s="71"/>
      <c r="K130" s="71"/>
      <c r="L130" s="71"/>
      <c r="M130" s="71"/>
      <c r="N130" s="71"/>
      <c r="O130" s="71"/>
      <c r="T130" s="28"/>
      <c r="U130" s="29"/>
      <c r="V130" s="29"/>
      <c r="W130" s="29"/>
      <c r="X130" s="31"/>
    </row>
    <row r="131" spans="1:24" s="73" customFormat="1" x14ac:dyDescent="0.25">
      <c r="A131" s="69"/>
      <c r="B131" s="70"/>
      <c r="C131" s="30"/>
      <c r="D131" s="75"/>
      <c r="E131" s="71"/>
      <c r="F131" s="83"/>
      <c r="G131" s="71"/>
      <c r="H131" s="71"/>
      <c r="I131" s="71"/>
      <c r="J131" s="71"/>
      <c r="K131" s="71"/>
      <c r="L131" s="71"/>
      <c r="M131" s="71"/>
      <c r="N131" s="71"/>
      <c r="O131" s="71"/>
      <c r="T131" s="28"/>
      <c r="U131" s="29"/>
      <c r="V131" s="29"/>
      <c r="W131" s="29"/>
      <c r="X131" s="31"/>
    </row>
    <row r="132" spans="1:24" s="73" customFormat="1" x14ac:dyDescent="0.25">
      <c r="A132" s="69"/>
      <c r="B132" s="70"/>
      <c r="C132" s="30"/>
      <c r="D132" s="75"/>
      <c r="E132" s="71"/>
      <c r="F132" s="83"/>
      <c r="G132" s="71"/>
      <c r="H132" s="71"/>
      <c r="I132" s="71"/>
      <c r="J132" s="71"/>
      <c r="K132" s="71"/>
      <c r="L132" s="71"/>
      <c r="M132" s="71"/>
      <c r="N132" s="71"/>
      <c r="O132" s="71"/>
      <c r="T132" s="28"/>
      <c r="U132" s="29"/>
      <c r="V132" s="29"/>
      <c r="W132" s="29"/>
      <c r="X132" s="31"/>
    </row>
    <row r="133" spans="1:24" s="73" customFormat="1" x14ac:dyDescent="0.25">
      <c r="A133" s="69"/>
      <c r="B133" s="70"/>
      <c r="C133" s="30"/>
      <c r="D133" s="75"/>
      <c r="E133" s="71"/>
      <c r="F133" s="83"/>
      <c r="G133" s="71"/>
      <c r="H133" s="71"/>
      <c r="I133" s="71"/>
      <c r="J133" s="71"/>
      <c r="K133" s="71"/>
      <c r="L133" s="71"/>
      <c r="M133" s="71"/>
      <c r="N133" s="71"/>
      <c r="O133" s="71"/>
      <c r="T133" s="28"/>
      <c r="U133" s="29"/>
      <c r="V133" s="29"/>
      <c r="W133" s="29"/>
      <c r="X133" s="31"/>
    </row>
    <row r="134" spans="1:24" s="73" customFormat="1" x14ac:dyDescent="0.25">
      <c r="A134" s="84"/>
      <c r="B134" s="84"/>
      <c r="C134" s="85"/>
      <c r="D134" s="85"/>
      <c r="E134" s="86"/>
      <c r="F134" s="86"/>
      <c r="G134" s="85"/>
      <c r="H134" s="85"/>
      <c r="I134" s="86"/>
      <c r="J134" s="86"/>
      <c r="K134" s="86"/>
      <c r="L134" s="86"/>
      <c r="M134" s="86"/>
      <c r="N134" s="86"/>
      <c r="O134" s="86"/>
      <c r="T134" s="28"/>
      <c r="U134" s="29"/>
      <c r="V134" s="29"/>
      <c r="W134" s="29"/>
      <c r="X134" s="31"/>
    </row>
    <row r="135" spans="1:24" s="73" customFormat="1" x14ac:dyDescent="0.25">
      <c r="A135" s="70"/>
      <c r="B135" s="70"/>
      <c r="C135" s="30"/>
      <c r="D135" s="30"/>
      <c r="E135" s="30"/>
      <c r="F135" s="30"/>
      <c r="G135" s="30"/>
      <c r="H135" s="30"/>
      <c r="I135" s="30"/>
      <c r="J135" s="30"/>
      <c r="K135" s="30"/>
      <c r="L135" s="30"/>
      <c r="M135" s="30"/>
      <c r="N135" s="30"/>
      <c r="O135" s="30"/>
      <c r="T135" s="28"/>
      <c r="U135" s="29"/>
      <c r="V135" s="29"/>
      <c r="W135" s="29"/>
      <c r="X135" s="31"/>
    </row>
    <row r="136" spans="1:24" s="87" customFormat="1" x14ac:dyDescent="0.25">
      <c r="B136" s="84"/>
      <c r="C136" s="85"/>
      <c r="D136" s="85"/>
      <c r="G136" s="85"/>
      <c r="H136" s="85"/>
      <c r="I136" s="129"/>
      <c r="J136" s="129"/>
      <c r="K136" s="129"/>
      <c r="L136" s="85"/>
      <c r="M136" s="85"/>
      <c r="N136" s="131"/>
      <c r="O136" s="130"/>
      <c r="T136" s="44"/>
      <c r="U136" s="45"/>
      <c r="V136" s="45"/>
      <c r="W136" s="45"/>
      <c r="X136" s="88"/>
    </row>
    <row r="137" spans="1:24" x14ac:dyDescent="0.25">
      <c r="I137" s="76"/>
      <c r="K137" s="76"/>
    </row>
    <row r="138" spans="1:24" x14ac:dyDescent="0.25">
      <c r="A138" s="89"/>
    </row>
    <row r="139" spans="1:24" x14ac:dyDescent="0.25">
      <c r="A139" s="62"/>
    </row>
    <row r="140" spans="1:24" x14ac:dyDescent="0.25">
      <c r="A140" s="62"/>
    </row>
  </sheetData>
  <sheetProtection algorithmName="SHA-512" hashValue="gW9hkKapuUFN/2ifzFWWUhDxDHrtjvlAhEBXSax/vNwZR/MSNHp/+RBQtYnHHEes3hLhauOjaxefKs3BB7ghdA==" saltValue="XDHfOM1YVClhq72cxQmMRA==" spinCount="100000" sheet="1" objects="1" selectLockedCells="1"/>
  <mergeCells count="5">
    <mergeCell ref="I136:K136"/>
    <mergeCell ref="N33:O33"/>
    <mergeCell ref="N136:O136"/>
    <mergeCell ref="J33:M33"/>
    <mergeCell ref="W15:Y15"/>
  </mergeCells>
  <phoneticPr fontId="0" type="noConversion"/>
  <dataValidations count="1">
    <dataValidation type="list" allowBlank="1" showInputMessage="1" showErrorMessage="1" sqref="B8" xr:uid="{00000000-0002-0000-0000-000000000000}">
      <formula1>$T$8:$T$10</formula1>
    </dataValidation>
  </dataValidations>
  <pageMargins left="0.51181102362204722" right="0.51181102362204722" top="0.47244094488188981" bottom="0.47244094488188981" header="0.31496062992125984" footer="0.31496062992125984"/>
  <pageSetup paperSize="9" scale="85" orientation="portrait" r:id="rId1"/>
  <headerFooter alignWithMargins="0">
    <oddFooter>&amp;L&amp;"Bw Gradual Light,Normal"&amp;11Calculette site internet V 2025.01 &amp;D &amp;T</oddFooter>
  </headerFooter>
  <colBreaks count="1" manualBreakCount="1">
    <brk id="8" max="1048575" man="1"/>
  </col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1000000}">
          <x14:formula1>
            <xm:f>Table!#REF!</xm:f>
          </x14:formula1>
          <xm:sqref>H35:H133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F55"/>
  <sheetViews>
    <sheetView zoomScale="145" zoomScaleNormal="145" workbookViewId="0">
      <selection activeCell="C33" sqref="C33"/>
    </sheetView>
  </sheetViews>
  <sheetFormatPr baseColWidth="10" defaultColWidth="10.90625" defaultRowHeight="10.199999999999999" x14ac:dyDescent="0.2"/>
  <cols>
    <col min="1" max="1" width="4.08984375" style="11" bestFit="1" customWidth="1"/>
    <col min="2" max="2" width="8.1796875" style="11" bestFit="1" customWidth="1"/>
    <col min="3" max="3" width="9.90625" style="11" bestFit="1" customWidth="1"/>
    <col min="4" max="4" width="7.6328125" style="6" bestFit="1" customWidth="1"/>
    <col min="5" max="5" width="9.1796875" style="6" bestFit="1" customWidth="1"/>
    <col min="6" max="6" width="7.1796875" style="6" bestFit="1" customWidth="1"/>
    <col min="7" max="7" width="8.81640625" style="6" bestFit="1" customWidth="1"/>
    <col min="8" max="8" width="6.36328125" style="6" customWidth="1"/>
    <col min="9" max="9" width="8.1796875" style="6" bestFit="1" customWidth="1"/>
    <col min="10" max="10" width="9.90625" style="6" bestFit="1" customWidth="1"/>
    <col min="11" max="11" width="7.6328125" style="6" bestFit="1" customWidth="1"/>
    <col min="12" max="12" width="9.1796875" style="6" bestFit="1" customWidth="1"/>
    <col min="13" max="13" width="7.1796875" style="6" bestFit="1" customWidth="1"/>
    <col min="14" max="14" width="8.81640625" style="6" bestFit="1" customWidth="1"/>
    <col min="15" max="15" width="6.81640625" style="6" customWidth="1"/>
    <col min="16" max="16" width="8.1796875" style="6" bestFit="1" customWidth="1"/>
    <col min="17" max="17" width="9.90625" style="6" bestFit="1" customWidth="1"/>
    <col min="18" max="18" width="7.6328125" style="6" bestFit="1" customWidth="1"/>
    <col min="19" max="19" width="9.1796875" style="6" bestFit="1" customWidth="1"/>
    <col min="20" max="20" width="7.1796875" style="6" bestFit="1" customWidth="1"/>
    <col min="21" max="21" width="8.81640625" style="6" bestFit="1" customWidth="1"/>
    <col min="22" max="22" width="10.90625" style="1"/>
    <col min="23" max="23" width="2.81640625" style="2" bestFit="1" customWidth="1"/>
    <col min="24" max="24" width="5.36328125" style="6" bestFit="1" customWidth="1"/>
    <col min="25" max="25" width="6.36328125" style="6" bestFit="1" customWidth="1"/>
    <col min="26" max="26" width="4.36328125" style="6" bestFit="1" customWidth="1"/>
    <col min="27" max="27" width="5.08984375" style="6" bestFit="1" customWidth="1"/>
    <col min="28" max="28" width="7.6328125" style="6" bestFit="1" customWidth="1"/>
    <col min="29" max="29" width="9.08984375" style="6" bestFit="1" customWidth="1"/>
    <col min="30" max="30" width="7.08984375" style="6" bestFit="1" customWidth="1"/>
    <col min="31" max="31" width="8.81640625" style="6" bestFit="1" customWidth="1"/>
    <col min="32" max="32" width="4.1796875" style="6" customWidth="1"/>
    <col min="33" max="33" width="2.81640625" style="12" bestFit="1" customWidth="1"/>
    <col min="34" max="34" width="5.36328125" style="6" bestFit="1" customWidth="1"/>
    <col min="35" max="35" width="6.36328125" style="6" bestFit="1" customWidth="1"/>
    <col min="36" max="36" width="4.36328125" style="6" bestFit="1" customWidth="1"/>
    <col min="37" max="37" width="5.08984375" style="6" bestFit="1" customWidth="1"/>
    <col min="38" max="38" width="7.6328125" style="6" bestFit="1" customWidth="1"/>
    <col min="39" max="39" width="9.08984375" style="6" bestFit="1" customWidth="1"/>
    <col min="40" max="40" width="7.08984375" style="6" bestFit="1" customWidth="1"/>
    <col min="41" max="41" width="8.6328125" style="6" customWidth="1"/>
    <col min="42" max="42" width="5.453125" style="6" customWidth="1"/>
    <col min="43" max="43" width="2.81640625" style="6" bestFit="1" customWidth="1"/>
    <col min="44" max="44" width="5.36328125" style="6" bestFit="1" customWidth="1"/>
    <col min="45" max="45" width="6.36328125" style="6" bestFit="1" customWidth="1"/>
    <col min="46" max="46" width="4.36328125" style="6" bestFit="1" customWidth="1"/>
    <col min="47" max="47" width="5.08984375" style="6" bestFit="1" customWidth="1"/>
    <col min="48" max="48" width="7.6328125" style="6" bestFit="1" customWidth="1"/>
    <col min="49" max="49" width="9.08984375" style="6" bestFit="1" customWidth="1"/>
    <col min="50" max="50" width="7.08984375" style="6" bestFit="1" customWidth="1"/>
    <col min="51" max="51" width="8.81640625" style="1" bestFit="1" customWidth="1"/>
    <col min="52" max="52" width="10.90625" style="1"/>
    <col min="53" max="53" width="8.6328125" style="1" bestFit="1" customWidth="1"/>
    <col min="54" max="54" width="7.1796875" style="1" bestFit="1" customWidth="1"/>
    <col min="55" max="55" width="8.1796875" style="1" bestFit="1" customWidth="1"/>
    <col min="56" max="56" width="3.453125" style="1" bestFit="1" customWidth="1"/>
    <col min="57" max="57" width="4" style="1" bestFit="1" customWidth="1"/>
    <col min="58" max="58" width="4.6328125" style="1" bestFit="1" customWidth="1"/>
    <col min="59" max="16384" width="10.90625" style="1"/>
  </cols>
  <sheetData>
    <row r="1" spans="1:58" ht="13.2" customHeight="1" x14ac:dyDescent="0.2">
      <c r="A1" s="13" t="s">
        <v>6</v>
      </c>
      <c r="B1" s="133" t="s">
        <v>9</v>
      </c>
      <c r="C1" s="133"/>
      <c r="D1" s="133"/>
      <c r="E1" s="133"/>
      <c r="F1" s="133"/>
      <c r="G1" s="133"/>
      <c r="H1" s="14"/>
      <c r="I1" s="134" t="s">
        <v>14</v>
      </c>
      <c r="J1" s="134"/>
      <c r="K1" s="134"/>
      <c r="L1" s="134"/>
      <c r="M1" s="134"/>
      <c r="N1" s="134"/>
      <c r="O1" s="14"/>
      <c r="P1" s="135" t="s">
        <v>15</v>
      </c>
      <c r="Q1" s="135"/>
      <c r="R1" s="135"/>
      <c r="S1" s="135"/>
      <c r="T1" s="135"/>
      <c r="U1" s="135"/>
      <c r="V1" s="15"/>
      <c r="W1" s="139" t="s">
        <v>9</v>
      </c>
      <c r="X1" s="139"/>
      <c r="Y1" s="139"/>
      <c r="Z1" s="139"/>
      <c r="AA1" s="139"/>
      <c r="AB1" s="139"/>
      <c r="AC1" s="139"/>
      <c r="AD1" s="139"/>
      <c r="AE1" s="139"/>
      <c r="AF1" s="16"/>
      <c r="AG1" s="140" t="s">
        <v>14</v>
      </c>
      <c r="AH1" s="140"/>
      <c r="AI1" s="140"/>
      <c r="AJ1" s="140"/>
      <c r="AK1" s="140"/>
      <c r="AL1" s="140"/>
      <c r="AM1" s="140"/>
      <c r="AN1" s="140"/>
      <c r="AO1" s="140"/>
      <c r="AP1" s="16"/>
      <c r="AQ1" s="141" t="s">
        <v>15</v>
      </c>
      <c r="AR1" s="141"/>
      <c r="AS1" s="141"/>
      <c r="AT1" s="141"/>
      <c r="AU1" s="141"/>
      <c r="AV1" s="141"/>
      <c r="AW1" s="141"/>
      <c r="AX1" s="141"/>
      <c r="AY1" s="141"/>
      <c r="AZ1" s="15"/>
      <c r="BA1" s="17" t="s">
        <v>0</v>
      </c>
      <c r="BB1" s="6"/>
      <c r="BC1" s="6"/>
      <c r="BD1" s="6"/>
      <c r="BE1" s="6"/>
      <c r="BF1" s="6"/>
    </row>
    <row r="2" spans="1:58" ht="13.2" customHeight="1" x14ac:dyDescent="0.2">
      <c r="B2" s="10" t="s">
        <v>19</v>
      </c>
      <c r="C2" s="18" t="s">
        <v>20</v>
      </c>
      <c r="D2" s="4" t="s">
        <v>10</v>
      </c>
      <c r="E2" s="7" t="s">
        <v>11</v>
      </c>
      <c r="F2" s="4" t="s">
        <v>12</v>
      </c>
      <c r="G2" s="7" t="s">
        <v>13</v>
      </c>
      <c r="H2" s="7"/>
      <c r="I2" s="10" t="s">
        <v>19</v>
      </c>
      <c r="J2" s="18" t="s">
        <v>20</v>
      </c>
      <c r="K2" s="4" t="s">
        <v>10</v>
      </c>
      <c r="L2" s="7" t="s">
        <v>11</v>
      </c>
      <c r="M2" s="4" t="s">
        <v>12</v>
      </c>
      <c r="N2" s="7" t="s">
        <v>13</v>
      </c>
      <c r="O2" s="7"/>
      <c r="P2" s="10" t="s">
        <v>19</v>
      </c>
      <c r="Q2" s="18" t="s">
        <v>20</v>
      </c>
      <c r="R2" s="4" t="s">
        <v>10</v>
      </c>
      <c r="S2" s="7" t="s">
        <v>11</v>
      </c>
      <c r="T2" s="4" t="s">
        <v>12</v>
      </c>
      <c r="U2" s="7" t="s">
        <v>13</v>
      </c>
      <c r="W2" s="3" t="s">
        <v>6</v>
      </c>
      <c r="X2" s="4" t="s">
        <v>7</v>
      </c>
      <c r="Y2" s="4" t="s">
        <v>8</v>
      </c>
      <c r="Z2" s="4" t="s">
        <v>4</v>
      </c>
      <c r="AA2" s="4" t="s">
        <v>5</v>
      </c>
      <c r="AB2" s="4" t="s">
        <v>10</v>
      </c>
      <c r="AC2" s="7" t="s">
        <v>11</v>
      </c>
      <c r="AD2" s="4" t="s">
        <v>12</v>
      </c>
      <c r="AE2" s="7" t="s">
        <v>13</v>
      </c>
      <c r="AF2" s="7"/>
      <c r="AG2" s="10" t="s">
        <v>6</v>
      </c>
      <c r="AH2" s="4" t="s">
        <v>7</v>
      </c>
      <c r="AI2" s="4" t="s">
        <v>8</v>
      </c>
      <c r="AJ2" s="4" t="s">
        <v>4</v>
      </c>
      <c r="AK2" s="4" t="s">
        <v>5</v>
      </c>
      <c r="AL2" s="4" t="s">
        <v>10</v>
      </c>
      <c r="AM2" s="7" t="s">
        <v>11</v>
      </c>
      <c r="AN2" s="4" t="s">
        <v>12</v>
      </c>
      <c r="AO2" s="7" t="s">
        <v>13</v>
      </c>
      <c r="AP2" s="7"/>
      <c r="AQ2" s="10" t="s">
        <v>6</v>
      </c>
      <c r="AR2" s="4" t="s">
        <v>7</v>
      </c>
      <c r="AS2" s="4" t="s">
        <v>8</v>
      </c>
      <c r="AT2" s="4" t="s">
        <v>4</v>
      </c>
      <c r="AU2" s="4" t="s">
        <v>5</v>
      </c>
      <c r="AV2" s="4" t="s">
        <v>10</v>
      </c>
      <c r="AW2" s="7" t="s">
        <v>11</v>
      </c>
      <c r="AX2" s="4" t="s">
        <v>12</v>
      </c>
      <c r="AY2" s="7" t="s">
        <v>13</v>
      </c>
      <c r="BA2" s="2"/>
      <c r="BB2" s="6"/>
      <c r="BC2" s="6"/>
      <c r="BD2" s="6"/>
      <c r="BE2" s="6"/>
      <c r="BF2" s="6"/>
    </row>
    <row r="3" spans="1:58" ht="13.2" customHeight="1" x14ac:dyDescent="0.2">
      <c r="A3" s="11">
        <f>'Feuille de CALCUL'!B21</f>
        <v>0</v>
      </c>
      <c r="B3" s="6" t="e">
        <f>VLOOKUP(A3,$W$3:$AE$55,2,FALSE)</f>
        <v>#N/A</v>
      </c>
      <c r="C3" s="6" t="e">
        <f>VLOOKUP(A3,$W$3:$AE$55,3,FALSE)</f>
        <v>#N/A</v>
      </c>
      <c r="D3" s="6" t="e">
        <f>VLOOKUP(A3,$W$3:$AE$55,6,FALSE)</f>
        <v>#N/A</v>
      </c>
      <c r="E3" s="6" t="e">
        <f>VLOOKUP(A3,$W$3:$AE$55,7,FALSE)</f>
        <v>#N/A</v>
      </c>
      <c r="F3" s="6" t="e">
        <f>VLOOKUP(A3,$W$3:$AE$55,8,FALSE)</f>
        <v>#N/A</v>
      </c>
      <c r="G3" s="6" t="e">
        <f>VLOOKUP(A3,$W$3:$AE$55,9,FALSE)</f>
        <v>#N/A</v>
      </c>
      <c r="I3" s="6" t="e">
        <f>VLOOKUP(A3,$AG$3:$AO$55,2,FALSE)</f>
        <v>#N/A</v>
      </c>
      <c r="J3" s="6" t="e">
        <f>VLOOKUP(A3,$AG$3:$AO$55,3,FALSE)</f>
        <v>#N/A</v>
      </c>
      <c r="K3" s="6" t="e">
        <f>VLOOKUP(A3,$AG$3:$AO$55,6,FALSE)</f>
        <v>#N/A</v>
      </c>
      <c r="L3" s="6" t="e">
        <f>VLOOKUP(A3,$AG$3:$AO$55,7,FALSE)</f>
        <v>#N/A</v>
      </c>
      <c r="M3" s="6" t="e">
        <f>VLOOKUP(A3,$AG$3:$AO$55,8,FALSE)</f>
        <v>#N/A</v>
      </c>
      <c r="N3" s="6" t="e">
        <f>VLOOKUP(A3,$AG$3:$AO$55,9,FALSE)</f>
        <v>#N/A</v>
      </c>
      <c r="P3" s="6" t="e">
        <f>VLOOKUP(A3,$AQ$3:$AY$55,2,FALSE)</f>
        <v>#N/A</v>
      </c>
      <c r="Q3" s="6" t="e">
        <f>VLOOKUP(A3,$AQ$3:$AY$55,3,FALSE)</f>
        <v>#N/A</v>
      </c>
      <c r="R3" s="6" t="e">
        <f>VLOOKUP(A3,$AQ$3:$AY$55,6,FALSE)</f>
        <v>#N/A</v>
      </c>
      <c r="S3" s="6" t="e">
        <f>VLOOKUP(A3,$AQ$3:$AY$55,7,FALSE)</f>
        <v>#N/A</v>
      </c>
      <c r="T3" s="6" t="e">
        <f>VLOOKUP(A3,$AQ$3:$AY$55,8,FALSE)</f>
        <v>#N/A</v>
      </c>
      <c r="U3" s="6" t="e">
        <f>VLOOKUP(A3,$AQ$3:$AY$55,9,FALSE)</f>
        <v>#N/A</v>
      </c>
      <c r="W3" s="2">
        <v>18</v>
      </c>
      <c r="X3" s="5">
        <f>$BB$5</f>
        <v>0.78</v>
      </c>
      <c r="Y3" s="5">
        <f>$BC$5</f>
        <v>1.1200000000000001</v>
      </c>
      <c r="Z3" s="5">
        <f>$BE$5</f>
        <v>1.9</v>
      </c>
      <c r="AA3" s="5">
        <f>$BF$5</f>
        <v>0</v>
      </c>
      <c r="AB3" s="5">
        <v>0</v>
      </c>
      <c r="AC3" s="5">
        <v>0</v>
      </c>
      <c r="AD3" s="5">
        <v>0.78</v>
      </c>
      <c r="AE3" s="5">
        <v>1.1200000000000001</v>
      </c>
      <c r="AF3" s="9"/>
      <c r="AG3" s="11">
        <v>18</v>
      </c>
      <c r="AH3" s="5">
        <f>BB12</f>
        <v>0.78</v>
      </c>
      <c r="AI3" s="5">
        <f>BC12</f>
        <v>1.1200000000000001</v>
      </c>
      <c r="AJ3" s="5">
        <f>BE12</f>
        <v>1.9</v>
      </c>
      <c r="AK3" s="5">
        <f>BF12</f>
        <v>0</v>
      </c>
      <c r="AL3" s="5">
        <v>0</v>
      </c>
      <c r="AM3" s="5">
        <v>0</v>
      </c>
      <c r="AN3" s="5">
        <v>0.78</v>
      </c>
      <c r="AO3" s="5">
        <v>1.1200000000000001</v>
      </c>
      <c r="AP3" s="9"/>
      <c r="AQ3" s="11">
        <v>18</v>
      </c>
      <c r="AR3" s="5">
        <f>BB19</f>
        <v>0.78</v>
      </c>
      <c r="AS3" s="5">
        <f>BC19</f>
        <v>1.1200000000000001</v>
      </c>
      <c r="AT3" s="5">
        <f>BD19</f>
        <v>1.9000000000000001</v>
      </c>
      <c r="AU3" s="5">
        <v>0</v>
      </c>
      <c r="AV3" s="5">
        <v>0</v>
      </c>
      <c r="AW3" s="5">
        <v>0</v>
      </c>
      <c r="AX3" s="5">
        <v>0.78</v>
      </c>
      <c r="AY3" s="5">
        <v>1.1200000000000001</v>
      </c>
      <c r="AZ3" s="8"/>
      <c r="BA3" s="136" t="s">
        <v>1</v>
      </c>
      <c r="BB3" s="137"/>
      <c r="BC3" s="137"/>
      <c r="BD3" s="137"/>
      <c r="BE3" s="137"/>
      <c r="BF3" s="138"/>
    </row>
    <row r="4" spans="1:58" x14ac:dyDescent="0.2">
      <c r="W4" s="2">
        <f t="shared" ref="W4:W55" si="0">1+W3</f>
        <v>19</v>
      </c>
      <c r="X4" s="5">
        <f>$BB$5</f>
        <v>0.78</v>
      </c>
      <c r="Y4" s="5">
        <f>$BC$5</f>
        <v>1.1200000000000001</v>
      </c>
      <c r="Z4" s="5">
        <f>$BE$5</f>
        <v>1.9</v>
      </c>
      <c r="AA4" s="5">
        <f>$BF$5</f>
        <v>0</v>
      </c>
      <c r="AB4" s="5">
        <v>0</v>
      </c>
      <c r="AC4" s="5">
        <v>0</v>
      </c>
      <c r="AD4" s="5">
        <f t="shared" ref="AD4:AE6" si="1">AD3</f>
        <v>0.78</v>
      </c>
      <c r="AE4" s="5">
        <f t="shared" si="1"/>
        <v>1.1200000000000001</v>
      </c>
      <c r="AG4" s="11">
        <f t="shared" ref="AG4:AG55" si="2">1+AG3</f>
        <v>19</v>
      </c>
      <c r="AH4" s="5">
        <f>AH3</f>
        <v>0.78</v>
      </c>
      <c r="AI4" s="5">
        <f t="shared" ref="AI4:AM6" si="3">AI3</f>
        <v>1.1200000000000001</v>
      </c>
      <c r="AJ4" s="5">
        <f t="shared" si="3"/>
        <v>1.9</v>
      </c>
      <c r="AK4" s="5">
        <f t="shared" si="3"/>
        <v>0</v>
      </c>
      <c r="AL4" s="5">
        <f>AL3</f>
        <v>0</v>
      </c>
      <c r="AM4" s="5">
        <v>0</v>
      </c>
      <c r="AN4" s="5">
        <f t="shared" ref="AN4:AO6" si="4">AN3</f>
        <v>0.78</v>
      </c>
      <c r="AO4" s="5">
        <f t="shared" si="4"/>
        <v>1.1200000000000001</v>
      </c>
      <c r="AP4" s="9"/>
      <c r="AQ4" s="11">
        <f t="shared" ref="AQ4:AQ55" si="5">1+AQ3</f>
        <v>19</v>
      </c>
      <c r="AR4" s="5">
        <f>AR3</f>
        <v>0.78</v>
      </c>
      <c r="AS4" s="5">
        <f t="shared" ref="AS4:AU6" si="6">AS3</f>
        <v>1.1200000000000001</v>
      </c>
      <c r="AT4" s="5">
        <f t="shared" si="6"/>
        <v>1.9000000000000001</v>
      </c>
      <c r="AU4" s="5">
        <v>0</v>
      </c>
      <c r="AV4" s="5">
        <f>AV3</f>
        <v>0</v>
      </c>
      <c r="AW4" s="5">
        <v>0</v>
      </c>
      <c r="AX4" s="5">
        <f t="shared" ref="AX4:AY6" si="7">AX3</f>
        <v>0.78</v>
      </c>
      <c r="AY4" s="5">
        <f t="shared" si="7"/>
        <v>1.1200000000000001</v>
      </c>
      <c r="BA4" s="19" t="s">
        <v>24</v>
      </c>
      <c r="BB4" s="20" t="s">
        <v>2</v>
      </c>
      <c r="BC4" s="20" t="s">
        <v>3</v>
      </c>
      <c r="BD4" s="20" t="s">
        <v>25</v>
      </c>
      <c r="BE4" s="20" t="s">
        <v>4</v>
      </c>
      <c r="BF4" s="20" t="s">
        <v>5</v>
      </c>
    </row>
    <row r="5" spans="1:58" x14ac:dyDescent="0.2">
      <c r="W5" s="2">
        <f t="shared" si="0"/>
        <v>20</v>
      </c>
      <c r="X5" s="5">
        <f>$BB$5</f>
        <v>0.78</v>
      </c>
      <c r="Y5" s="5">
        <f>$BC$5</f>
        <v>1.1200000000000001</v>
      </c>
      <c r="Z5" s="5">
        <f>$BE$5</f>
        <v>1.9</v>
      </c>
      <c r="AA5" s="5">
        <f>$BF$5</f>
        <v>0</v>
      </c>
      <c r="AB5" s="5">
        <v>0</v>
      </c>
      <c r="AC5" s="5">
        <f>AC4</f>
        <v>0</v>
      </c>
      <c r="AD5" s="5">
        <f t="shared" si="1"/>
        <v>0.78</v>
      </c>
      <c r="AE5" s="5">
        <f t="shared" si="1"/>
        <v>1.1200000000000001</v>
      </c>
      <c r="AG5" s="11">
        <f t="shared" si="2"/>
        <v>20</v>
      </c>
      <c r="AH5" s="5">
        <f>AH4</f>
        <v>0.78</v>
      </c>
      <c r="AI5" s="5">
        <f t="shared" si="3"/>
        <v>1.1200000000000001</v>
      </c>
      <c r="AJ5" s="5">
        <f t="shared" si="3"/>
        <v>1.9</v>
      </c>
      <c r="AK5" s="5">
        <f t="shared" si="3"/>
        <v>0</v>
      </c>
      <c r="AL5" s="5">
        <f t="shared" si="3"/>
        <v>0</v>
      </c>
      <c r="AM5" s="5">
        <f t="shared" si="3"/>
        <v>0</v>
      </c>
      <c r="AN5" s="5">
        <f t="shared" si="4"/>
        <v>0.78</v>
      </c>
      <c r="AO5" s="5">
        <f t="shared" si="4"/>
        <v>1.1200000000000001</v>
      </c>
      <c r="AP5" s="9"/>
      <c r="AQ5" s="11">
        <f t="shared" si="5"/>
        <v>20</v>
      </c>
      <c r="AR5" s="5">
        <f>AR4</f>
        <v>0.78</v>
      </c>
      <c r="AS5" s="5">
        <f t="shared" si="6"/>
        <v>1.1200000000000001</v>
      </c>
      <c r="AT5" s="5">
        <f t="shared" si="6"/>
        <v>1.9000000000000001</v>
      </c>
      <c r="AU5" s="5">
        <v>0</v>
      </c>
      <c r="AV5" s="5">
        <f>AV4</f>
        <v>0</v>
      </c>
      <c r="AW5" s="5">
        <f>AW4</f>
        <v>0</v>
      </c>
      <c r="AX5" s="5">
        <f t="shared" si="7"/>
        <v>0.78</v>
      </c>
      <c r="AY5" s="5">
        <f t="shared" si="7"/>
        <v>1.1200000000000001</v>
      </c>
      <c r="BA5" s="21" t="s">
        <v>26</v>
      </c>
      <c r="BB5" s="22">
        <v>0.78</v>
      </c>
      <c r="BC5" s="22">
        <v>1.1200000000000001</v>
      </c>
      <c r="BD5" s="22">
        <f>SUM(BB5:BC5)</f>
        <v>1.9000000000000001</v>
      </c>
      <c r="BE5" s="22">
        <v>1.9</v>
      </c>
      <c r="BF5" s="22">
        <v>0</v>
      </c>
    </row>
    <row r="6" spans="1:58" x14ac:dyDescent="0.2">
      <c r="W6" s="2">
        <f t="shared" si="0"/>
        <v>21</v>
      </c>
      <c r="X6" s="5">
        <f>$BB$5</f>
        <v>0.78</v>
      </c>
      <c r="Y6" s="5">
        <f>$BC$5</f>
        <v>1.1200000000000001</v>
      </c>
      <c r="Z6" s="5">
        <f>$BE$5</f>
        <v>1.9</v>
      </c>
      <c r="AA6" s="5">
        <f>$BF$5</f>
        <v>0</v>
      </c>
      <c r="AB6" s="5">
        <v>0</v>
      </c>
      <c r="AC6" s="5">
        <f>AC5</f>
        <v>0</v>
      </c>
      <c r="AD6" s="5">
        <f t="shared" si="1"/>
        <v>0.78</v>
      </c>
      <c r="AE6" s="5">
        <f t="shared" si="1"/>
        <v>1.1200000000000001</v>
      </c>
      <c r="AG6" s="11">
        <f t="shared" si="2"/>
        <v>21</v>
      </c>
      <c r="AH6" s="5">
        <f>AH5</f>
        <v>0.78</v>
      </c>
      <c r="AI6" s="5">
        <f t="shared" si="3"/>
        <v>1.1200000000000001</v>
      </c>
      <c r="AJ6" s="5">
        <f t="shared" si="3"/>
        <v>1.9</v>
      </c>
      <c r="AK6" s="5">
        <f t="shared" si="3"/>
        <v>0</v>
      </c>
      <c r="AL6" s="5">
        <f t="shared" si="3"/>
        <v>0</v>
      </c>
      <c r="AM6" s="5">
        <f t="shared" si="3"/>
        <v>0</v>
      </c>
      <c r="AN6" s="5">
        <f t="shared" si="4"/>
        <v>0.78</v>
      </c>
      <c r="AO6" s="5">
        <f t="shared" si="4"/>
        <v>1.1200000000000001</v>
      </c>
      <c r="AP6" s="9"/>
      <c r="AQ6" s="11">
        <f t="shared" si="5"/>
        <v>21</v>
      </c>
      <c r="AR6" s="5">
        <f>AR5</f>
        <v>0.78</v>
      </c>
      <c r="AS6" s="5">
        <f t="shared" si="6"/>
        <v>1.1200000000000001</v>
      </c>
      <c r="AT6" s="5">
        <f t="shared" si="6"/>
        <v>1.9000000000000001</v>
      </c>
      <c r="AU6" s="5">
        <f t="shared" si="6"/>
        <v>0</v>
      </c>
      <c r="AV6" s="5">
        <f>AV5</f>
        <v>0</v>
      </c>
      <c r="AW6" s="5">
        <f>AW5</f>
        <v>0</v>
      </c>
      <c r="AX6" s="5">
        <f t="shared" si="7"/>
        <v>0.78</v>
      </c>
      <c r="AY6" s="5">
        <f t="shared" si="7"/>
        <v>1.1200000000000001</v>
      </c>
      <c r="BA6" s="21" t="s">
        <v>27</v>
      </c>
      <c r="BB6" s="22">
        <v>10.02</v>
      </c>
      <c r="BC6" s="22">
        <v>12.38</v>
      </c>
      <c r="BD6" s="22">
        <f>SUM(BB6:BC6)</f>
        <v>22.4</v>
      </c>
      <c r="BE6" s="22">
        <v>4.9000000000000004</v>
      </c>
      <c r="BF6" s="22">
        <f>BD6-BE6</f>
        <v>17.5</v>
      </c>
    </row>
    <row r="7" spans="1:58" x14ac:dyDescent="0.2">
      <c r="W7" s="2">
        <f t="shared" si="0"/>
        <v>22</v>
      </c>
      <c r="X7" s="23">
        <f>$BB$6</f>
        <v>10.02</v>
      </c>
      <c r="Y7" s="23">
        <f>$BC$6</f>
        <v>12.38</v>
      </c>
      <c r="Z7" s="23">
        <f>$BE$6</f>
        <v>4.9000000000000004</v>
      </c>
      <c r="AA7" s="23">
        <f>$BF$6</f>
        <v>17.5</v>
      </c>
      <c r="AB7" s="23">
        <v>8</v>
      </c>
      <c r="AC7" s="23">
        <v>9.5</v>
      </c>
      <c r="AD7" s="23">
        <v>2.02</v>
      </c>
      <c r="AE7" s="23">
        <v>2.88</v>
      </c>
      <c r="AG7" s="11">
        <f t="shared" si="2"/>
        <v>22</v>
      </c>
      <c r="AH7" s="23">
        <f>BB13</f>
        <v>11.02</v>
      </c>
      <c r="AI7" s="23">
        <f>BC13</f>
        <v>12.38</v>
      </c>
      <c r="AJ7" s="23">
        <f>BE13</f>
        <v>4.9000000000000004</v>
      </c>
      <c r="AK7" s="23">
        <f>BD13</f>
        <v>23.4</v>
      </c>
      <c r="AL7" s="23">
        <v>9</v>
      </c>
      <c r="AM7" s="23">
        <v>9.5</v>
      </c>
      <c r="AN7" s="23">
        <v>2.02</v>
      </c>
      <c r="AO7" s="23">
        <v>2.88</v>
      </c>
      <c r="AP7" s="9"/>
      <c r="AQ7" s="11">
        <f t="shared" si="5"/>
        <v>22</v>
      </c>
      <c r="AR7" s="23">
        <f>BB20</f>
        <v>11.02</v>
      </c>
      <c r="AS7" s="23">
        <f>BC20</f>
        <v>12.38</v>
      </c>
      <c r="AT7" s="23">
        <v>4.9000000000000004</v>
      </c>
      <c r="AU7" s="23">
        <f>BD20</f>
        <v>23.4</v>
      </c>
      <c r="AV7" s="23">
        <v>8.9</v>
      </c>
      <c r="AW7" s="23">
        <v>9.5</v>
      </c>
      <c r="AX7" s="23">
        <v>2.12</v>
      </c>
      <c r="AY7" s="23">
        <v>2.88</v>
      </c>
      <c r="BA7" s="21" t="s">
        <v>28</v>
      </c>
      <c r="BB7" s="22">
        <v>10.02</v>
      </c>
      <c r="BC7" s="22">
        <v>13.38</v>
      </c>
      <c r="BD7" s="22">
        <f>SUM(BB7:BC7)</f>
        <v>23.4</v>
      </c>
      <c r="BE7" s="22">
        <v>4.9000000000000004</v>
      </c>
      <c r="BF7" s="22">
        <f>BD7-BE7</f>
        <v>18.5</v>
      </c>
    </row>
    <row r="8" spans="1:58" x14ac:dyDescent="0.2">
      <c r="W8" s="2">
        <f t="shared" si="0"/>
        <v>23</v>
      </c>
      <c r="X8" s="23">
        <f t="shared" ref="X8:X19" si="8">$BB$6</f>
        <v>10.02</v>
      </c>
      <c r="Y8" s="23">
        <f t="shared" ref="Y8:Y19" si="9">$BC$6</f>
        <v>12.38</v>
      </c>
      <c r="Z8" s="23">
        <f t="shared" ref="Z8:Z19" si="10">$BE$6</f>
        <v>4.9000000000000004</v>
      </c>
      <c r="AA8" s="23">
        <f t="shared" ref="AA8:AA19" si="11">$BF$6</f>
        <v>17.5</v>
      </c>
      <c r="AB8" s="23">
        <f>AB7</f>
        <v>8</v>
      </c>
      <c r="AC8" s="23">
        <f>AC7</f>
        <v>9.5</v>
      </c>
      <c r="AD8" s="23">
        <f>AD7</f>
        <v>2.02</v>
      </c>
      <c r="AE8" s="23">
        <f>AE7</f>
        <v>2.88</v>
      </c>
      <c r="AG8" s="11">
        <f t="shared" si="2"/>
        <v>23</v>
      </c>
      <c r="AH8" s="23">
        <f>AH7</f>
        <v>11.02</v>
      </c>
      <c r="AI8" s="23">
        <f t="shared" ref="AI8:AO19" si="12">AI7</f>
        <v>12.38</v>
      </c>
      <c r="AJ8" s="23">
        <f t="shared" si="12"/>
        <v>4.9000000000000004</v>
      </c>
      <c r="AK8" s="23">
        <f t="shared" si="12"/>
        <v>23.4</v>
      </c>
      <c r="AL8" s="23">
        <f>AL7</f>
        <v>9</v>
      </c>
      <c r="AM8" s="23">
        <f>AM7</f>
        <v>9.5</v>
      </c>
      <c r="AN8" s="23">
        <f>AN7</f>
        <v>2.02</v>
      </c>
      <c r="AO8" s="23">
        <f>AO7</f>
        <v>2.88</v>
      </c>
      <c r="AP8" s="9"/>
      <c r="AQ8" s="11">
        <f t="shared" si="5"/>
        <v>23</v>
      </c>
      <c r="AR8" s="23">
        <f>AR7</f>
        <v>11.02</v>
      </c>
      <c r="AS8" s="23">
        <f t="shared" ref="AS8:AY19" si="13">AS7</f>
        <v>12.38</v>
      </c>
      <c r="AT8" s="23">
        <f t="shared" si="13"/>
        <v>4.9000000000000004</v>
      </c>
      <c r="AU8" s="23">
        <f t="shared" si="13"/>
        <v>23.4</v>
      </c>
      <c r="AV8" s="23">
        <f>AV7</f>
        <v>8.9</v>
      </c>
      <c r="AW8" s="23">
        <f>AW7</f>
        <v>9.5</v>
      </c>
      <c r="AX8" s="23">
        <f>AX7</f>
        <v>2.12</v>
      </c>
      <c r="AY8" s="23">
        <f>AY7</f>
        <v>2.88</v>
      </c>
      <c r="BA8" s="21" t="s">
        <v>29</v>
      </c>
      <c r="BB8" s="22">
        <v>12.92</v>
      </c>
      <c r="BC8" s="22">
        <v>16.88</v>
      </c>
      <c r="BD8" s="22">
        <f>SUM(BB8:BC8)</f>
        <v>29.799999999999997</v>
      </c>
      <c r="BE8" s="22">
        <v>4.9000000000000004</v>
      </c>
      <c r="BF8" s="22">
        <f>BD8-BE8</f>
        <v>24.9</v>
      </c>
    </row>
    <row r="9" spans="1:58" x14ac:dyDescent="0.2">
      <c r="W9" s="2">
        <f t="shared" si="0"/>
        <v>24</v>
      </c>
      <c r="X9" s="23">
        <f t="shared" si="8"/>
        <v>10.02</v>
      </c>
      <c r="Y9" s="23">
        <f t="shared" si="9"/>
        <v>12.38</v>
      </c>
      <c r="Z9" s="23">
        <f t="shared" si="10"/>
        <v>4.9000000000000004</v>
      </c>
      <c r="AA9" s="23">
        <f t="shared" si="11"/>
        <v>17.5</v>
      </c>
      <c r="AB9" s="23">
        <f t="shared" ref="AB9:AE19" si="14">AB8</f>
        <v>8</v>
      </c>
      <c r="AC9" s="23">
        <f t="shared" si="14"/>
        <v>9.5</v>
      </c>
      <c r="AD9" s="23">
        <f t="shared" si="14"/>
        <v>2.02</v>
      </c>
      <c r="AE9" s="23">
        <f t="shared" si="14"/>
        <v>2.88</v>
      </c>
      <c r="AG9" s="11">
        <f t="shared" si="2"/>
        <v>24</v>
      </c>
      <c r="AH9" s="23">
        <f t="shared" ref="AH9:AH19" si="15">AH8</f>
        <v>11.02</v>
      </c>
      <c r="AI9" s="23">
        <f t="shared" si="12"/>
        <v>12.38</v>
      </c>
      <c r="AJ9" s="23">
        <f t="shared" si="12"/>
        <v>4.9000000000000004</v>
      </c>
      <c r="AK9" s="23">
        <f t="shared" si="12"/>
        <v>23.4</v>
      </c>
      <c r="AL9" s="23">
        <f t="shared" si="12"/>
        <v>9</v>
      </c>
      <c r="AM9" s="23">
        <f t="shared" si="12"/>
        <v>9.5</v>
      </c>
      <c r="AN9" s="23">
        <f t="shared" si="12"/>
        <v>2.02</v>
      </c>
      <c r="AO9" s="23">
        <f t="shared" si="12"/>
        <v>2.88</v>
      </c>
      <c r="AP9" s="9"/>
      <c r="AQ9" s="11">
        <f t="shared" si="5"/>
        <v>24</v>
      </c>
      <c r="AR9" s="23">
        <f t="shared" ref="AR9:AR19" si="16">AR8</f>
        <v>11.02</v>
      </c>
      <c r="AS9" s="23">
        <f t="shared" si="13"/>
        <v>12.38</v>
      </c>
      <c r="AT9" s="23">
        <f t="shared" si="13"/>
        <v>4.9000000000000004</v>
      </c>
      <c r="AU9" s="23">
        <f t="shared" si="13"/>
        <v>23.4</v>
      </c>
      <c r="AV9" s="23">
        <f t="shared" si="13"/>
        <v>8.9</v>
      </c>
      <c r="AW9" s="23">
        <f t="shared" si="13"/>
        <v>9.5</v>
      </c>
      <c r="AX9" s="23">
        <f t="shared" si="13"/>
        <v>2.12</v>
      </c>
      <c r="AY9" s="23">
        <f t="shared" si="13"/>
        <v>2.88</v>
      </c>
      <c r="BA9" s="21" t="s">
        <v>30</v>
      </c>
      <c r="BB9" s="22">
        <v>13.02</v>
      </c>
      <c r="BC9" s="22">
        <v>21.38</v>
      </c>
      <c r="BD9" s="22">
        <f>SUM(BB9:BC9)</f>
        <v>34.4</v>
      </c>
      <c r="BE9" s="22">
        <v>4.9000000000000004</v>
      </c>
      <c r="BF9" s="22">
        <f>BD9-BE9</f>
        <v>29.5</v>
      </c>
    </row>
    <row r="10" spans="1:58" x14ac:dyDescent="0.2">
      <c r="W10" s="2">
        <f t="shared" si="0"/>
        <v>25</v>
      </c>
      <c r="X10" s="23">
        <f t="shared" si="8"/>
        <v>10.02</v>
      </c>
      <c r="Y10" s="23">
        <f t="shared" si="9"/>
        <v>12.38</v>
      </c>
      <c r="Z10" s="23">
        <f t="shared" si="10"/>
        <v>4.9000000000000004</v>
      </c>
      <c r="AA10" s="23">
        <f t="shared" si="11"/>
        <v>17.5</v>
      </c>
      <c r="AB10" s="23">
        <f t="shared" si="14"/>
        <v>8</v>
      </c>
      <c r="AC10" s="23">
        <f t="shared" si="14"/>
        <v>9.5</v>
      </c>
      <c r="AD10" s="23">
        <f t="shared" si="14"/>
        <v>2.02</v>
      </c>
      <c r="AE10" s="23">
        <f t="shared" si="14"/>
        <v>2.88</v>
      </c>
      <c r="AG10" s="11">
        <f t="shared" si="2"/>
        <v>25</v>
      </c>
      <c r="AH10" s="23">
        <f t="shared" si="15"/>
        <v>11.02</v>
      </c>
      <c r="AI10" s="23">
        <f t="shared" si="12"/>
        <v>12.38</v>
      </c>
      <c r="AJ10" s="23">
        <f t="shared" si="12"/>
        <v>4.9000000000000004</v>
      </c>
      <c r="AK10" s="23">
        <f t="shared" si="12"/>
        <v>23.4</v>
      </c>
      <c r="AL10" s="23">
        <f t="shared" si="12"/>
        <v>9</v>
      </c>
      <c r="AM10" s="23">
        <f t="shared" si="12"/>
        <v>9.5</v>
      </c>
      <c r="AN10" s="23">
        <f t="shared" si="12"/>
        <v>2.02</v>
      </c>
      <c r="AO10" s="23">
        <f t="shared" si="12"/>
        <v>2.88</v>
      </c>
      <c r="AP10" s="9"/>
      <c r="AQ10" s="11">
        <f t="shared" si="5"/>
        <v>25</v>
      </c>
      <c r="AR10" s="23">
        <f t="shared" si="16"/>
        <v>11.02</v>
      </c>
      <c r="AS10" s="23">
        <f t="shared" si="13"/>
        <v>12.38</v>
      </c>
      <c r="AT10" s="23">
        <f t="shared" si="13"/>
        <v>4.9000000000000004</v>
      </c>
      <c r="AU10" s="23">
        <f t="shared" si="13"/>
        <v>23.4</v>
      </c>
      <c r="AV10" s="23">
        <f t="shared" si="13"/>
        <v>8.9</v>
      </c>
      <c r="AW10" s="23">
        <f t="shared" si="13"/>
        <v>9.5</v>
      </c>
      <c r="AX10" s="23">
        <f t="shared" si="13"/>
        <v>2.12</v>
      </c>
      <c r="AY10" s="23">
        <f t="shared" si="13"/>
        <v>2.88</v>
      </c>
      <c r="BA10" s="24"/>
      <c r="BB10" s="24"/>
      <c r="BC10" s="24"/>
      <c r="BD10" s="24"/>
      <c r="BE10" s="24"/>
      <c r="BF10" s="24"/>
    </row>
    <row r="11" spans="1:58" x14ac:dyDescent="0.2">
      <c r="W11" s="2">
        <f t="shared" si="0"/>
        <v>26</v>
      </c>
      <c r="X11" s="23">
        <f t="shared" si="8"/>
        <v>10.02</v>
      </c>
      <c r="Y11" s="23">
        <f t="shared" si="9"/>
        <v>12.38</v>
      </c>
      <c r="Z11" s="23">
        <f t="shared" si="10"/>
        <v>4.9000000000000004</v>
      </c>
      <c r="AA11" s="23">
        <f t="shared" si="11"/>
        <v>17.5</v>
      </c>
      <c r="AB11" s="23">
        <f t="shared" si="14"/>
        <v>8</v>
      </c>
      <c r="AC11" s="23">
        <f t="shared" si="14"/>
        <v>9.5</v>
      </c>
      <c r="AD11" s="23">
        <f t="shared" si="14"/>
        <v>2.02</v>
      </c>
      <c r="AE11" s="23">
        <f t="shared" si="14"/>
        <v>2.88</v>
      </c>
      <c r="AG11" s="11">
        <f t="shared" si="2"/>
        <v>26</v>
      </c>
      <c r="AH11" s="23">
        <f t="shared" si="15"/>
        <v>11.02</v>
      </c>
      <c r="AI11" s="23">
        <f t="shared" si="12"/>
        <v>12.38</v>
      </c>
      <c r="AJ11" s="23">
        <f t="shared" si="12"/>
        <v>4.9000000000000004</v>
      </c>
      <c r="AK11" s="23">
        <f t="shared" si="12"/>
        <v>23.4</v>
      </c>
      <c r="AL11" s="23">
        <f t="shared" si="12"/>
        <v>9</v>
      </c>
      <c r="AM11" s="23">
        <f t="shared" si="12"/>
        <v>9.5</v>
      </c>
      <c r="AN11" s="23">
        <f t="shared" si="12"/>
        <v>2.02</v>
      </c>
      <c r="AO11" s="23">
        <f t="shared" si="12"/>
        <v>2.88</v>
      </c>
      <c r="AP11" s="9"/>
      <c r="AQ11" s="11">
        <f t="shared" si="5"/>
        <v>26</v>
      </c>
      <c r="AR11" s="23">
        <f t="shared" si="16"/>
        <v>11.02</v>
      </c>
      <c r="AS11" s="23">
        <f t="shared" si="13"/>
        <v>12.38</v>
      </c>
      <c r="AT11" s="23">
        <f t="shared" si="13"/>
        <v>4.9000000000000004</v>
      </c>
      <c r="AU11" s="23">
        <f t="shared" si="13"/>
        <v>23.4</v>
      </c>
      <c r="AV11" s="23">
        <f t="shared" si="13"/>
        <v>8.9</v>
      </c>
      <c r="AW11" s="23">
        <f t="shared" si="13"/>
        <v>9.5</v>
      </c>
      <c r="AX11" s="23">
        <f t="shared" si="13"/>
        <v>2.12</v>
      </c>
      <c r="AY11" s="23">
        <f t="shared" si="13"/>
        <v>2.88</v>
      </c>
      <c r="BA11" s="19" t="s">
        <v>31</v>
      </c>
      <c r="BB11" s="20" t="s">
        <v>2</v>
      </c>
      <c r="BC11" s="20" t="s">
        <v>3</v>
      </c>
      <c r="BD11" s="20" t="s">
        <v>25</v>
      </c>
      <c r="BE11" s="20" t="s">
        <v>4</v>
      </c>
      <c r="BF11" s="20" t="s">
        <v>5</v>
      </c>
    </row>
    <row r="12" spans="1:58" x14ac:dyDescent="0.2">
      <c r="W12" s="2">
        <f t="shared" si="0"/>
        <v>27</v>
      </c>
      <c r="X12" s="23">
        <f t="shared" si="8"/>
        <v>10.02</v>
      </c>
      <c r="Y12" s="23">
        <f t="shared" si="9"/>
        <v>12.38</v>
      </c>
      <c r="Z12" s="23">
        <f t="shared" si="10"/>
        <v>4.9000000000000004</v>
      </c>
      <c r="AA12" s="23">
        <f t="shared" si="11"/>
        <v>17.5</v>
      </c>
      <c r="AB12" s="23">
        <f t="shared" si="14"/>
        <v>8</v>
      </c>
      <c r="AC12" s="23">
        <f t="shared" si="14"/>
        <v>9.5</v>
      </c>
      <c r="AD12" s="23">
        <f t="shared" si="14"/>
        <v>2.02</v>
      </c>
      <c r="AE12" s="23">
        <f t="shared" si="14"/>
        <v>2.88</v>
      </c>
      <c r="AG12" s="11">
        <f t="shared" si="2"/>
        <v>27</v>
      </c>
      <c r="AH12" s="23">
        <f t="shared" si="15"/>
        <v>11.02</v>
      </c>
      <c r="AI12" s="23">
        <f t="shared" si="12"/>
        <v>12.38</v>
      </c>
      <c r="AJ12" s="23">
        <f t="shared" si="12"/>
        <v>4.9000000000000004</v>
      </c>
      <c r="AK12" s="23">
        <f t="shared" si="12"/>
        <v>23.4</v>
      </c>
      <c r="AL12" s="23">
        <f t="shared" si="12"/>
        <v>9</v>
      </c>
      <c r="AM12" s="23">
        <f t="shared" si="12"/>
        <v>9.5</v>
      </c>
      <c r="AN12" s="23">
        <f t="shared" si="12"/>
        <v>2.02</v>
      </c>
      <c r="AO12" s="23">
        <f t="shared" si="12"/>
        <v>2.88</v>
      </c>
      <c r="AP12" s="9"/>
      <c r="AQ12" s="11">
        <f t="shared" si="5"/>
        <v>27</v>
      </c>
      <c r="AR12" s="23">
        <f t="shared" si="16"/>
        <v>11.02</v>
      </c>
      <c r="AS12" s="23">
        <f t="shared" si="13"/>
        <v>12.38</v>
      </c>
      <c r="AT12" s="23">
        <f t="shared" si="13"/>
        <v>4.9000000000000004</v>
      </c>
      <c r="AU12" s="23">
        <f t="shared" si="13"/>
        <v>23.4</v>
      </c>
      <c r="AV12" s="23">
        <f t="shared" si="13"/>
        <v>8.9</v>
      </c>
      <c r="AW12" s="23">
        <f t="shared" si="13"/>
        <v>9.5</v>
      </c>
      <c r="AX12" s="23">
        <f t="shared" si="13"/>
        <v>2.12</v>
      </c>
      <c r="AY12" s="23">
        <f t="shared" si="13"/>
        <v>2.88</v>
      </c>
      <c r="BA12" s="21" t="s">
        <v>26</v>
      </c>
      <c r="BB12" s="22">
        <v>0.78</v>
      </c>
      <c r="BC12" s="22">
        <v>1.1200000000000001</v>
      </c>
      <c r="BD12" s="22">
        <f>SUM(BB12:BC12)</f>
        <v>1.9000000000000001</v>
      </c>
      <c r="BE12" s="22">
        <v>1.9</v>
      </c>
      <c r="BF12" s="22">
        <v>0</v>
      </c>
    </row>
    <row r="13" spans="1:58" x14ac:dyDescent="0.2">
      <c r="W13" s="2">
        <f t="shared" si="0"/>
        <v>28</v>
      </c>
      <c r="X13" s="23">
        <f t="shared" si="8"/>
        <v>10.02</v>
      </c>
      <c r="Y13" s="23">
        <f t="shared" si="9"/>
        <v>12.38</v>
      </c>
      <c r="Z13" s="23">
        <f t="shared" si="10"/>
        <v>4.9000000000000004</v>
      </c>
      <c r="AA13" s="23">
        <f t="shared" si="11"/>
        <v>17.5</v>
      </c>
      <c r="AB13" s="23">
        <f t="shared" si="14"/>
        <v>8</v>
      </c>
      <c r="AC13" s="23">
        <f t="shared" si="14"/>
        <v>9.5</v>
      </c>
      <c r="AD13" s="23">
        <f t="shared" si="14"/>
        <v>2.02</v>
      </c>
      <c r="AE13" s="23">
        <f t="shared" si="14"/>
        <v>2.88</v>
      </c>
      <c r="AG13" s="11">
        <f t="shared" si="2"/>
        <v>28</v>
      </c>
      <c r="AH13" s="23">
        <f t="shared" si="15"/>
        <v>11.02</v>
      </c>
      <c r="AI13" s="23">
        <f t="shared" si="12"/>
        <v>12.38</v>
      </c>
      <c r="AJ13" s="23">
        <f t="shared" si="12"/>
        <v>4.9000000000000004</v>
      </c>
      <c r="AK13" s="23">
        <f t="shared" si="12"/>
        <v>23.4</v>
      </c>
      <c r="AL13" s="23">
        <f t="shared" si="12"/>
        <v>9</v>
      </c>
      <c r="AM13" s="23">
        <f t="shared" si="12"/>
        <v>9.5</v>
      </c>
      <c r="AN13" s="23">
        <f t="shared" si="12"/>
        <v>2.02</v>
      </c>
      <c r="AO13" s="23">
        <f t="shared" si="12"/>
        <v>2.88</v>
      </c>
      <c r="AP13" s="9"/>
      <c r="AQ13" s="11">
        <f t="shared" si="5"/>
        <v>28</v>
      </c>
      <c r="AR13" s="23">
        <f t="shared" si="16"/>
        <v>11.02</v>
      </c>
      <c r="AS13" s="23">
        <f t="shared" si="13"/>
        <v>12.38</v>
      </c>
      <c r="AT13" s="23">
        <f t="shared" si="13"/>
        <v>4.9000000000000004</v>
      </c>
      <c r="AU13" s="23">
        <f t="shared" si="13"/>
        <v>23.4</v>
      </c>
      <c r="AV13" s="23">
        <f t="shared" si="13"/>
        <v>8.9</v>
      </c>
      <c r="AW13" s="23">
        <f t="shared" si="13"/>
        <v>9.5</v>
      </c>
      <c r="AX13" s="23">
        <f t="shared" si="13"/>
        <v>2.12</v>
      </c>
      <c r="AY13" s="23">
        <f t="shared" si="13"/>
        <v>2.88</v>
      </c>
      <c r="BA13" s="21" t="s">
        <v>27</v>
      </c>
      <c r="BB13" s="22">
        <f>1+10.02</f>
        <v>11.02</v>
      </c>
      <c r="BC13" s="22">
        <v>12.38</v>
      </c>
      <c r="BD13" s="22">
        <f>SUM(BB13:BC13)</f>
        <v>23.4</v>
      </c>
      <c r="BE13" s="22">
        <v>4.9000000000000004</v>
      </c>
      <c r="BF13" s="22">
        <f>BD13-BE13</f>
        <v>18.5</v>
      </c>
    </row>
    <row r="14" spans="1:58" x14ac:dyDescent="0.2">
      <c r="W14" s="2">
        <f t="shared" si="0"/>
        <v>29</v>
      </c>
      <c r="X14" s="23">
        <f t="shared" si="8"/>
        <v>10.02</v>
      </c>
      <c r="Y14" s="23">
        <f t="shared" si="9"/>
        <v>12.38</v>
      </c>
      <c r="Z14" s="23">
        <f t="shared" si="10"/>
        <v>4.9000000000000004</v>
      </c>
      <c r="AA14" s="23">
        <f t="shared" si="11"/>
        <v>17.5</v>
      </c>
      <c r="AB14" s="23">
        <f t="shared" si="14"/>
        <v>8</v>
      </c>
      <c r="AC14" s="23">
        <f t="shared" si="14"/>
        <v>9.5</v>
      </c>
      <c r="AD14" s="23">
        <f t="shared" si="14"/>
        <v>2.02</v>
      </c>
      <c r="AE14" s="23">
        <f t="shared" si="14"/>
        <v>2.88</v>
      </c>
      <c r="AG14" s="11">
        <f t="shared" si="2"/>
        <v>29</v>
      </c>
      <c r="AH14" s="23">
        <f t="shared" si="15"/>
        <v>11.02</v>
      </c>
      <c r="AI14" s="23">
        <f t="shared" si="12"/>
        <v>12.38</v>
      </c>
      <c r="AJ14" s="23">
        <f t="shared" si="12"/>
        <v>4.9000000000000004</v>
      </c>
      <c r="AK14" s="23">
        <f t="shared" si="12"/>
        <v>23.4</v>
      </c>
      <c r="AL14" s="23">
        <f t="shared" si="12"/>
        <v>9</v>
      </c>
      <c r="AM14" s="23">
        <f t="shared" si="12"/>
        <v>9.5</v>
      </c>
      <c r="AN14" s="23">
        <f t="shared" si="12"/>
        <v>2.02</v>
      </c>
      <c r="AO14" s="23">
        <f t="shared" si="12"/>
        <v>2.88</v>
      </c>
      <c r="AP14" s="9"/>
      <c r="AQ14" s="11">
        <f t="shared" si="5"/>
        <v>29</v>
      </c>
      <c r="AR14" s="23">
        <f t="shared" si="16"/>
        <v>11.02</v>
      </c>
      <c r="AS14" s="23">
        <f t="shared" si="13"/>
        <v>12.38</v>
      </c>
      <c r="AT14" s="23">
        <f t="shared" si="13"/>
        <v>4.9000000000000004</v>
      </c>
      <c r="AU14" s="23">
        <f t="shared" si="13"/>
        <v>23.4</v>
      </c>
      <c r="AV14" s="23">
        <f t="shared" si="13"/>
        <v>8.9</v>
      </c>
      <c r="AW14" s="23">
        <f t="shared" si="13"/>
        <v>9.5</v>
      </c>
      <c r="AX14" s="23">
        <f t="shared" si="13"/>
        <v>2.12</v>
      </c>
      <c r="AY14" s="23">
        <f t="shared" si="13"/>
        <v>2.88</v>
      </c>
      <c r="BA14" s="21" t="s">
        <v>28</v>
      </c>
      <c r="BB14" s="22">
        <f>1+10.02</f>
        <v>11.02</v>
      </c>
      <c r="BC14" s="22">
        <v>13.38</v>
      </c>
      <c r="BD14" s="22">
        <f>SUM(BB14:BC14)</f>
        <v>24.4</v>
      </c>
      <c r="BE14" s="22">
        <v>4.9000000000000004</v>
      </c>
      <c r="BF14" s="22">
        <f>BD14-BE14</f>
        <v>19.5</v>
      </c>
    </row>
    <row r="15" spans="1:58" x14ac:dyDescent="0.2">
      <c r="W15" s="2">
        <f t="shared" si="0"/>
        <v>30</v>
      </c>
      <c r="X15" s="23">
        <f t="shared" si="8"/>
        <v>10.02</v>
      </c>
      <c r="Y15" s="23">
        <f t="shared" si="9"/>
        <v>12.38</v>
      </c>
      <c r="Z15" s="23">
        <f t="shared" si="10"/>
        <v>4.9000000000000004</v>
      </c>
      <c r="AA15" s="23">
        <f t="shared" si="11"/>
        <v>17.5</v>
      </c>
      <c r="AB15" s="23">
        <f t="shared" si="14"/>
        <v>8</v>
      </c>
      <c r="AC15" s="23">
        <f t="shared" si="14"/>
        <v>9.5</v>
      </c>
      <c r="AD15" s="23">
        <f t="shared" si="14"/>
        <v>2.02</v>
      </c>
      <c r="AE15" s="23">
        <f t="shared" si="14"/>
        <v>2.88</v>
      </c>
      <c r="AG15" s="11">
        <f t="shared" si="2"/>
        <v>30</v>
      </c>
      <c r="AH15" s="23">
        <f t="shared" si="15"/>
        <v>11.02</v>
      </c>
      <c r="AI15" s="23">
        <f t="shared" si="12"/>
        <v>12.38</v>
      </c>
      <c r="AJ15" s="23">
        <f t="shared" si="12"/>
        <v>4.9000000000000004</v>
      </c>
      <c r="AK15" s="23">
        <f t="shared" si="12"/>
        <v>23.4</v>
      </c>
      <c r="AL15" s="23">
        <f t="shared" si="12"/>
        <v>9</v>
      </c>
      <c r="AM15" s="23">
        <f t="shared" si="12"/>
        <v>9.5</v>
      </c>
      <c r="AN15" s="23">
        <f t="shared" si="12"/>
        <v>2.02</v>
      </c>
      <c r="AO15" s="23">
        <f t="shared" si="12"/>
        <v>2.88</v>
      </c>
      <c r="AP15" s="9"/>
      <c r="AQ15" s="11">
        <f t="shared" si="5"/>
        <v>30</v>
      </c>
      <c r="AR15" s="23">
        <f t="shared" si="16"/>
        <v>11.02</v>
      </c>
      <c r="AS15" s="23">
        <f t="shared" si="13"/>
        <v>12.38</v>
      </c>
      <c r="AT15" s="23">
        <f t="shared" si="13"/>
        <v>4.9000000000000004</v>
      </c>
      <c r="AU15" s="23">
        <f t="shared" si="13"/>
        <v>23.4</v>
      </c>
      <c r="AV15" s="23">
        <f t="shared" si="13"/>
        <v>8.9</v>
      </c>
      <c r="AW15" s="23">
        <f t="shared" si="13"/>
        <v>9.5</v>
      </c>
      <c r="AX15" s="23">
        <f t="shared" si="13"/>
        <v>2.12</v>
      </c>
      <c r="AY15" s="23">
        <f t="shared" si="13"/>
        <v>2.88</v>
      </c>
      <c r="BA15" s="21" t="s">
        <v>29</v>
      </c>
      <c r="BB15" s="22">
        <f>1+12.92</f>
        <v>13.92</v>
      </c>
      <c r="BC15" s="22">
        <v>16.88</v>
      </c>
      <c r="BD15" s="22">
        <f>SUM(BB15:BC15)</f>
        <v>30.799999999999997</v>
      </c>
      <c r="BE15" s="22">
        <v>4.9000000000000004</v>
      </c>
      <c r="BF15" s="22">
        <f>BD15-BE15</f>
        <v>25.9</v>
      </c>
    </row>
    <row r="16" spans="1:58" x14ac:dyDescent="0.2">
      <c r="W16" s="2">
        <f t="shared" si="0"/>
        <v>31</v>
      </c>
      <c r="X16" s="23">
        <f t="shared" si="8"/>
        <v>10.02</v>
      </c>
      <c r="Y16" s="23">
        <f t="shared" si="9"/>
        <v>12.38</v>
      </c>
      <c r="Z16" s="23">
        <f t="shared" si="10"/>
        <v>4.9000000000000004</v>
      </c>
      <c r="AA16" s="23">
        <f t="shared" si="11"/>
        <v>17.5</v>
      </c>
      <c r="AB16" s="23">
        <f t="shared" si="14"/>
        <v>8</v>
      </c>
      <c r="AC16" s="23">
        <f t="shared" si="14"/>
        <v>9.5</v>
      </c>
      <c r="AD16" s="23">
        <f t="shared" si="14"/>
        <v>2.02</v>
      </c>
      <c r="AE16" s="23">
        <f t="shared" si="14"/>
        <v>2.88</v>
      </c>
      <c r="AG16" s="11">
        <f t="shared" si="2"/>
        <v>31</v>
      </c>
      <c r="AH16" s="23">
        <f t="shared" si="15"/>
        <v>11.02</v>
      </c>
      <c r="AI16" s="23">
        <f t="shared" si="12"/>
        <v>12.38</v>
      </c>
      <c r="AJ16" s="23">
        <f t="shared" si="12"/>
        <v>4.9000000000000004</v>
      </c>
      <c r="AK16" s="23">
        <f t="shared" si="12"/>
        <v>23.4</v>
      </c>
      <c r="AL16" s="23">
        <f t="shared" si="12"/>
        <v>9</v>
      </c>
      <c r="AM16" s="23">
        <f t="shared" si="12"/>
        <v>9.5</v>
      </c>
      <c r="AN16" s="23">
        <f t="shared" si="12"/>
        <v>2.02</v>
      </c>
      <c r="AO16" s="23">
        <f t="shared" si="12"/>
        <v>2.88</v>
      </c>
      <c r="AP16" s="9"/>
      <c r="AQ16" s="11">
        <f t="shared" si="5"/>
        <v>31</v>
      </c>
      <c r="AR16" s="23">
        <f t="shared" si="16"/>
        <v>11.02</v>
      </c>
      <c r="AS16" s="23">
        <f t="shared" si="13"/>
        <v>12.38</v>
      </c>
      <c r="AT16" s="23">
        <f t="shared" si="13"/>
        <v>4.9000000000000004</v>
      </c>
      <c r="AU16" s="23">
        <f t="shared" si="13"/>
        <v>23.4</v>
      </c>
      <c r="AV16" s="23">
        <f t="shared" si="13"/>
        <v>8.9</v>
      </c>
      <c r="AW16" s="23">
        <f t="shared" si="13"/>
        <v>9.5</v>
      </c>
      <c r="AX16" s="23">
        <f t="shared" si="13"/>
        <v>2.12</v>
      </c>
      <c r="AY16" s="23">
        <f t="shared" si="13"/>
        <v>2.88</v>
      </c>
      <c r="BA16" s="21" t="s">
        <v>32</v>
      </c>
      <c r="BB16" s="22">
        <f>1+13.02</f>
        <v>14.02</v>
      </c>
      <c r="BC16" s="22">
        <v>21.38</v>
      </c>
      <c r="BD16" s="22">
        <f>SUM(BB16:BC16)</f>
        <v>35.4</v>
      </c>
      <c r="BE16" s="22">
        <v>4.9000000000000004</v>
      </c>
      <c r="BF16" s="22">
        <f>BD16-BE16</f>
        <v>30.5</v>
      </c>
    </row>
    <row r="17" spans="23:58" x14ac:dyDescent="0.2">
      <c r="W17" s="2">
        <f t="shared" si="0"/>
        <v>32</v>
      </c>
      <c r="X17" s="23">
        <f t="shared" si="8"/>
        <v>10.02</v>
      </c>
      <c r="Y17" s="23">
        <f t="shared" si="9"/>
        <v>12.38</v>
      </c>
      <c r="Z17" s="23">
        <f t="shared" si="10"/>
        <v>4.9000000000000004</v>
      </c>
      <c r="AA17" s="23">
        <f t="shared" si="11"/>
        <v>17.5</v>
      </c>
      <c r="AB17" s="23">
        <f t="shared" si="14"/>
        <v>8</v>
      </c>
      <c r="AC17" s="23">
        <f t="shared" si="14"/>
        <v>9.5</v>
      </c>
      <c r="AD17" s="23">
        <f t="shared" si="14"/>
        <v>2.02</v>
      </c>
      <c r="AE17" s="23">
        <f t="shared" si="14"/>
        <v>2.88</v>
      </c>
      <c r="AG17" s="11">
        <f t="shared" si="2"/>
        <v>32</v>
      </c>
      <c r="AH17" s="23">
        <f t="shared" si="15"/>
        <v>11.02</v>
      </c>
      <c r="AI17" s="23">
        <f t="shared" si="12"/>
        <v>12.38</v>
      </c>
      <c r="AJ17" s="23">
        <f t="shared" si="12"/>
        <v>4.9000000000000004</v>
      </c>
      <c r="AK17" s="23">
        <f t="shared" si="12"/>
        <v>23.4</v>
      </c>
      <c r="AL17" s="23">
        <f t="shared" si="12"/>
        <v>9</v>
      </c>
      <c r="AM17" s="23">
        <f t="shared" si="12"/>
        <v>9.5</v>
      </c>
      <c r="AN17" s="23">
        <f t="shared" si="12"/>
        <v>2.02</v>
      </c>
      <c r="AO17" s="23">
        <f t="shared" si="12"/>
        <v>2.88</v>
      </c>
      <c r="AP17" s="9"/>
      <c r="AQ17" s="11">
        <f t="shared" si="5"/>
        <v>32</v>
      </c>
      <c r="AR17" s="23">
        <f t="shared" si="16"/>
        <v>11.02</v>
      </c>
      <c r="AS17" s="23">
        <f t="shared" si="13"/>
        <v>12.38</v>
      </c>
      <c r="AT17" s="23">
        <f t="shared" si="13"/>
        <v>4.9000000000000004</v>
      </c>
      <c r="AU17" s="23">
        <f t="shared" si="13"/>
        <v>23.4</v>
      </c>
      <c r="AV17" s="23">
        <f t="shared" si="13"/>
        <v>8.9</v>
      </c>
      <c r="AW17" s="23">
        <f t="shared" si="13"/>
        <v>9.5</v>
      </c>
      <c r="AX17" s="23">
        <f t="shared" si="13"/>
        <v>2.12</v>
      </c>
      <c r="AY17" s="23">
        <f t="shared" si="13"/>
        <v>2.88</v>
      </c>
      <c r="BA17" s="24"/>
      <c r="BB17" s="24"/>
      <c r="BC17" s="24"/>
      <c r="BD17" s="24"/>
      <c r="BE17" s="24"/>
      <c r="BF17" s="24"/>
    </row>
    <row r="18" spans="23:58" x14ac:dyDescent="0.2">
      <c r="W18" s="2">
        <f t="shared" si="0"/>
        <v>33</v>
      </c>
      <c r="X18" s="23">
        <f t="shared" si="8"/>
        <v>10.02</v>
      </c>
      <c r="Y18" s="23">
        <f t="shared" si="9"/>
        <v>12.38</v>
      </c>
      <c r="Z18" s="23">
        <f t="shared" si="10"/>
        <v>4.9000000000000004</v>
      </c>
      <c r="AA18" s="23">
        <f t="shared" si="11"/>
        <v>17.5</v>
      </c>
      <c r="AB18" s="23">
        <f t="shared" si="14"/>
        <v>8</v>
      </c>
      <c r="AC18" s="23">
        <f t="shared" si="14"/>
        <v>9.5</v>
      </c>
      <c r="AD18" s="23">
        <f t="shared" si="14"/>
        <v>2.02</v>
      </c>
      <c r="AE18" s="23">
        <f t="shared" si="14"/>
        <v>2.88</v>
      </c>
      <c r="AG18" s="11">
        <f t="shared" si="2"/>
        <v>33</v>
      </c>
      <c r="AH18" s="23">
        <f t="shared" si="15"/>
        <v>11.02</v>
      </c>
      <c r="AI18" s="23">
        <f t="shared" si="12"/>
        <v>12.38</v>
      </c>
      <c r="AJ18" s="23">
        <f t="shared" si="12"/>
        <v>4.9000000000000004</v>
      </c>
      <c r="AK18" s="23">
        <f t="shared" si="12"/>
        <v>23.4</v>
      </c>
      <c r="AL18" s="23">
        <f t="shared" si="12"/>
        <v>9</v>
      </c>
      <c r="AM18" s="23">
        <f t="shared" si="12"/>
        <v>9.5</v>
      </c>
      <c r="AN18" s="23">
        <f t="shared" si="12"/>
        <v>2.02</v>
      </c>
      <c r="AO18" s="23">
        <f t="shared" si="12"/>
        <v>2.88</v>
      </c>
      <c r="AP18" s="9"/>
      <c r="AQ18" s="11">
        <f t="shared" si="5"/>
        <v>33</v>
      </c>
      <c r="AR18" s="23">
        <f t="shared" si="16"/>
        <v>11.02</v>
      </c>
      <c r="AS18" s="23">
        <f t="shared" si="13"/>
        <v>12.38</v>
      </c>
      <c r="AT18" s="23">
        <f t="shared" si="13"/>
        <v>4.9000000000000004</v>
      </c>
      <c r="AU18" s="23">
        <f t="shared" si="13"/>
        <v>23.4</v>
      </c>
      <c r="AV18" s="23">
        <f t="shared" si="13"/>
        <v>8.9</v>
      </c>
      <c r="AW18" s="23">
        <f t="shared" si="13"/>
        <v>9.5</v>
      </c>
      <c r="AX18" s="23">
        <f t="shared" si="13"/>
        <v>2.12</v>
      </c>
      <c r="AY18" s="23">
        <f t="shared" si="13"/>
        <v>2.88</v>
      </c>
      <c r="BA18" s="19" t="s">
        <v>33</v>
      </c>
      <c r="BB18" s="20" t="s">
        <v>2</v>
      </c>
      <c r="BC18" s="20" t="s">
        <v>3</v>
      </c>
      <c r="BD18" s="20" t="s">
        <v>25</v>
      </c>
      <c r="BE18" s="20" t="s">
        <v>4</v>
      </c>
      <c r="BF18" s="20" t="s">
        <v>5</v>
      </c>
    </row>
    <row r="19" spans="23:58" x14ac:dyDescent="0.2">
      <c r="W19" s="2">
        <f t="shared" si="0"/>
        <v>34</v>
      </c>
      <c r="X19" s="23">
        <f t="shared" si="8"/>
        <v>10.02</v>
      </c>
      <c r="Y19" s="23">
        <f t="shared" si="9"/>
        <v>12.38</v>
      </c>
      <c r="Z19" s="23">
        <f t="shared" si="10"/>
        <v>4.9000000000000004</v>
      </c>
      <c r="AA19" s="23">
        <f t="shared" si="11"/>
        <v>17.5</v>
      </c>
      <c r="AB19" s="23">
        <f t="shared" si="14"/>
        <v>8</v>
      </c>
      <c r="AC19" s="23">
        <f t="shared" si="14"/>
        <v>9.5</v>
      </c>
      <c r="AD19" s="23">
        <f t="shared" si="14"/>
        <v>2.02</v>
      </c>
      <c r="AE19" s="23">
        <f t="shared" si="14"/>
        <v>2.88</v>
      </c>
      <c r="AG19" s="11">
        <f t="shared" si="2"/>
        <v>34</v>
      </c>
      <c r="AH19" s="23">
        <f t="shared" si="15"/>
        <v>11.02</v>
      </c>
      <c r="AI19" s="23">
        <f t="shared" si="12"/>
        <v>12.38</v>
      </c>
      <c r="AJ19" s="23">
        <f t="shared" si="12"/>
        <v>4.9000000000000004</v>
      </c>
      <c r="AK19" s="23">
        <f t="shared" si="12"/>
        <v>23.4</v>
      </c>
      <c r="AL19" s="23">
        <f t="shared" si="12"/>
        <v>9</v>
      </c>
      <c r="AM19" s="23">
        <f t="shared" si="12"/>
        <v>9.5</v>
      </c>
      <c r="AN19" s="23">
        <f t="shared" si="12"/>
        <v>2.02</v>
      </c>
      <c r="AO19" s="23">
        <f t="shared" si="12"/>
        <v>2.88</v>
      </c>
      <c r="AP19" s="9"/>
      <c r="AQ19" s="11">
        <f t="shared" si="5"/>
        <v>34</v>
      </c>
      <c r="AR19" s="23">
        <f t="shared" si="16"/>
        <v>11.02</v>
      </c>
      <c r="AS19" s="23">
        <f t="shared" si="13"/>
        <v>12.38</v>
      </c>
      <c r="AT19" s="23">
        <f t="shared" si="13"/>
        <v>4.9000000000000004</v>
      </c>
      <c r="AU19" s="23">
        <f t="shared" si="13"/>
        <v>23.4</v>
      </c>
      <c r="AV19" s="23">
        <f t="shared" si="13"/>
        <v>8.9</v>
      </c>
      <c r="AW19" s="23">
        <f t="shared" si="13"/>
        <v>9.5</v>
      </c>
      <c r="AX19" s="23">
        <f t="shared" si="13"/>
        <v>2.12</v>
      </c>
      <c r="AY19" s="23">
        <f t="shared" si="13"/>
        <v>2.88</v>
      </c>
      <c r="BA19" s="21" t="s">
        <v>26</v>
      </c>
      <c r="BB19" s="22">
        <v>0.78</v>
      </c>
      <c r="BC19" s="22">
        <v>1.1200000000000001</v>
      </c>
      <c r="BD19" s="22">
        <f>SUM(BB19:BC19)</f>
        <v>1.9000000000000001</v>
      </c>
      <c r="BE19" s="22">
        <v>1.9</v>
      </c>
      <c r="BF19" s="22">
        <v>0</v>
      </c>
    </row>
    <row r="20" spans="23:58" x14ac:dyDescent="0.2">
      <c r="W20" s="2">
        <f t="shared" si="0"/>
        <v>35</v>
      </c>
      <c r="X20" s="25">
        <f>$BB$7</f>
        <v>10.02</v>
      </c>
      <c r="Y20" s="25">
        <f>$BC$7</f>
        <v>13.38</v>
      </c>
      <c r="Z20" s="25">
        <f>$BE$7</f>
        <v>4.9000000000000004</v>
      </c>
      <c r="AA20" s="25">
        <f>$BF$7</f>
        <v>18.5</v>
      </c>
      <c r="AB20" s="25">
        <v>8</v>
      </c>
      <c r="AC20" s="25">
        <v>10.5</v>
      </c>
      <c r="AD20" s="25">
        <f>AD19</f>
        <v>2.02</v>
      </c>
      <c r="AE20" s="25">
        <f>AE19</f>
        <v>2.88</v>
      </c>
      <c r="AG20" s="11">
        <f t="shared" si="2"/>
        <v>35</v>
      </c>
      <c r="AH20" s="25">
        <f>BB14</f>
        <v>11.02</v>
      </c>
      <c r="AI20" s="25">
        <f>BC14</f>
        <v>13.38</v>
      </c>
      <c r="AJ20" s="25">
        <f>AJ19</f>
        <v>4.9000000000000004</v>
      </c>
      <c r="AK20" s="25">
        <f>BD14</f>
        <v>24.4</v>
      </c>
      <c r="AL20" s="25">
        <v>9</v>
      </c>
      <c r="AM20" s="25">
        <v>10.5</v>
      </c>
      <c r="AN20" s="25">
        <f>AN19</f>
        <v>2.02</v>
      </c>
      <c r="AO20" s="25">
        <f>AO19</f>
        <v>2.88</v>
      </c>
      <c r="AP20" s="9"/>
      <c r="AQ20" s="11">
        <f t="shared" si="5"/>
        <v>35</v>
      </c>
      <c r="AR20" s="25">
        <f>BB21</f>
        <v>13.02</v>
      </c>
      <c r="AS20" s="25">
        <f>BC21</f>
        <v>13.38</v>
      </c>
      <c r="AT20" s="25">
        <v>5</v>
      </c>
      <c r="AU20" s="25">
        <f>BD21</f>
        <v>26.4</v>
      </c>
      <c r="AV20" s="25">
        <v>10.9</v>
      </c>
      <c r="AW20" s="25">
        <v>10.5</v>
      </c>
      <c r="AX20" s="25">
        <v>2.12</v>
      </c>
      <c r="AY20" s="25">
        <f>AY19</f>
        <v>2.88</v>
      </c>
      <c r="BA20" s="21" t="s">
        <v>27</v>
      </c>
      <c r="BB20" s="22">
        <v>11.02</v>
      </c>
      <c r="BC20" s="22">
        <v>12.38</v>
      </c>
      <c r="BD20" s="22">
        <f>SUM(BB20:BC20)</f>
        <v>23.4</v>
      </c>
      <c r="BE20" s="22">
        <v>5</v>
      </c>
      <c r="BF20" s="22">
        <f>BD20-BE20</f>
        <v>18.399999999999999</v>
      </c>
    </row>
    <row r="21" spans="23:58" x14ac:dyDescent="0.2">
      <c r="W21" s="2">
        <f t="shared" si="0"/>
        <v>36</v>
      </c>
      <c r="X21" s="25">
        <f t="shared" ref="X21:X29" si="17">$BB$7</f>
        <v>10.02</v>
      </c>
      <c r="Y21" s="25">
        <f t="shared" ref="Y21:Y29" si="18">$BC$7</f>
        <v>13.38</v>
      </c>
      <c r="Z21" s="25">
        <f t="shared" ref="Z21:Z29" si="19">$BE$7</f>
        <v>4.9000000000000004</v>
      </c>
      <c r="AA21" s="25">
        <f t="shared" ref="AA21:AA29" si="20">$BF$7</f>
        <v>18.5</v>
      </c>
      <c r="AB21" s="25">
        <f>AB20</f>
        <v>8</v>
      </c>
      <c r="AC21" s="25">
        <f>AC20</f>
        <v>10.5</v>
      </c>
      <c r="AD21" s="25">
        <f t="shared" ref="AD21:AE29" si="21">AD20</f>
        <v>2.02</v>
      </c>
      <c r="AE21" s="25">
        <f t="shared" si="21"/>
        <v>2.88</v>
      </c>
      <c r="AG21" s="11">
        <f t="shared" si="2"/>
        <v>36</v>
      </c>
      <c r="AH21" s="25">
        <f>AH20</f>
        <v>11.02</v>
      </c>
      <c r="AI21" s="25">
        <f t="shared" ref="AI21:AM29" si="22">AI20</f>
        <v>13.38</v>
      </c>
      <c r="AJ21" s="25">
        <f t="shared" si="22"/>
        <v>4.9000000000000004</v>
      </c>
      <c r="AK21" s="25">
        <f t="shared" si="22"/>
        <v>24.4</v>
      </c>
      <c r="AL21" s="25">
        <f t="shared" si="22"/>
        <v>9</v>
      </c>
      <c r="AM21" s="25">
        <f>AM20</f>
        <v>10.5</v>
      </c>
      <c r="AN21" s="25">
        <f t="shared" ref="AN21:AO29" si="23">AN20</f>
        <v>2.02</v>
      </c>
      <c r="AO21" s="25">
        <f t="shared" si="23"/>
        <v>2.88</v>
      </c>
      <c r="AP21" s="9"/>
      <c r="AQ21" s="11">
        <f t="shared" si="5"/>
        <v>36</v>
      </c>
      <c r="AR21" s="25">
        <f>AR20</f>
        <v>13.02</v>
      </c>
      <c r="AS21" s="25">
        <f t="shared" ref="AS21:AW29" si="24">AS20</f>
        <v>13.38</v>
      </c>
      <c r="AT21" s="25">
        <f t="shared" si="24"/>
        <v>5</v>
      </c>
      <c r="AU21" s="25">
        <f t="shared" si="24"/>
        <v>26.4</v>
      </c>
      <c r="AV21" s="25">
        <f t="shared" si="24"/>
        <v>10.9</v>
      </c>
      <c r="AW21" s="25">
        <f>AW20</f>
        <v>10.5</v>
      </c>
      <c r="AX21" s="25">
        <f t="shared" ref="AX21:AY29" si="25">AX20</f>
        <v>2.12</v>
      </c>
      <c r="AY21" s="25">
        <f t="shared" si="25"/>
        <v>2.88</v>
      </c>
      <c r="BA21" s="21" t="s">
        <v>28</v>
      </c>
      <c r="BB21" s="22">
        <f>3+10.02</f>
        <v>13.02</v>
      </c>
      <c r="BC21" s="22">
        <v>13.38</v>
      </c>
      <c r="BD21" s="22">
        <f>SUM(BB21:BC21)</f>
        <v>26.4</v>
      </c>
      <c r="BE21" s="22">
        <f>0.1+4.9</f>
        <v>5</v>
      </c>
      <c r="BF21" s="22">
        <f>BD21-BE21</f>
        <v>21.4</v>
      </c>
    </row>
    <row r="22" spans="23:58" x14ac:dyDescent="0.2">
      <c r="W22" s="2">
        <f t="shared" si="0"/>
        <v>37</v>
      </c>
      <c r="X22" s="25">
        <f t="shared" si="17"/>
        <v>10.02</v>
      </c>
      <c r="Y22" s="25">
        <f t="shared" si="18"/>
        <v>13.38</v>
      </c>
      <c r="Z22" s="25">
        <f t="shared" si="19"/>
        <v>4.9000000000000004</v>
      </c>
      <c r="AA22" s="25">
        <f t="shared" si="20"/>
        <v>18.5</v>
      </c>
      <c r="AB22" s="25">
        <f t="shared" ref="AB22:AC29" si="26">AB21</f>
        <v>8</v>
      </c>
      <c r="AC22" s="25">
        <f t="shared" si="26"/>
        <v>10.5</v>
      </c>
      <c r="AD22" s="25">
        <f t="shared" si="21"/>
        <v>2.02</v>
      </c>
      <c r="AE22" s="25">
        <f t="shared" si="21"/>
        <v>2.88</v>
      </c>
      <c r="AG22" s="11">
        <f t="shared" si="2"/>
        <v>37</v>
      </c>
      <c r="AH22" s="25">
        <f t="shared" ref="AH22:AH29" si="27">AH21</f>
        <v>11.02</v>
      </c>
      <c r="AI22" s="25">
        <f t="shared" si="22"/>
        <v>13.38</v>
      </c>
      <c r="AJ22" s="25">
        <f t="shared" si="22"/>
        <v>4.9000000000000004</v>
      </c>
      <c r="AK22" s="25">
        <f t="shared" si="22"/>
        <v>24.4</v>
      </c>
      <c r="AL22" s="25">
        <f t="shared" si="22"/>
        <v>9</v>
      </c>
      <c r="AM22" s="25">
        <f t="shared" si="22"/>
        <v>10.5</v>
      </c>
      <c r="AN22" s="25">
        <f t="shared" si="23"/>
        <v>2.02</v>
      </c>
      <c r="AO22" s="25">
        <f t="shared" si="23"/>
        <v>2.88</v>
      </c>
      <c r="AP22" s="9"/>
      <c r="AQ22" s="11">
        <f t="shared" si="5"/>
        <v>37</v>
      </c>
      <c r="AR22" s="25">
        <f t="shared" ref="AR22:AR29" si="28">AR21</f>
        <v>13.02</v>
      </c>
      <c r="AS22" s="25">
        <f t="shared" si="24"/>
        <v>13.38</v>
      </c>
      <c r="AT22" s="25">
        <f t="shared" si="24"/>
        <v>5</v>
      </c>
      <c r="AU22" s="25">
        <f t="shared" si="24"/>
        <v>26.4</v>
      </c>
      <c r="AV22" s="25">
        <f t="shared" si="24"/>
        <v>10.9</v>
      </c>
      <c r="AW22" s="25">
        <f t="shared" si="24"/>
        <v>10.5</v>
      </c>
      <c r="AX22" s="25">
        <f t="shared" si="25"/>
        <v>2.12</v>
      </c>
      <c r="AY22" s="25">
        <f t="shared" si="25"/>
        <v>2.88</v>
      </c>
      <c r="BA22" s="21" t="s">
        <v>29</v>
      </c>
      <c r="BB22" s="22">
        <f>3+12.92</f>
        <v>15.92</v>
      </c>
      <c r="BC22" s="22">
        <v>16.88</v>
      </c>
      <c r="BD22" s="22">
        <f>SUM(BB22:BC22)</f>
        <v>32.799999999999997</v>
      </c>
      <c r="BE22" s="22">
        <f>0.1+4.9</f>
        <v>5</v>
      </c>
      <c r="BF22" s="22">
        <f>BD22-BE22</f>
        <v>27.799999999999997</v>
      </c>
    </row>
    <row r="23" spans="23:58" x14ac:dyDescent="0.2">
      <c r="W23" s="2">
        <f t="shared" si="0"/>
        <v>38</v>
      </c>
      <c r="X23" s="25">
        <f t="shared" si="17"/>
        <v>10.02</v>
      </c>
      <c r="Y23" s="25">
        <f t="shared" si="18"/>
        <v>13.38</v>
      </c>
      <c r="Z23" s="25">
        <f t="shared" si="19"/>
        <v>4.9000000000000004</v>
      </c>
      <c r="AA23" s="25">
        <f t="shared" si="20"/>
        <v>18.5</v>
      </c>
      <c r="AB23" s="25">
        <f t="shared" si="26"/>
        <v>8</v>
      </c>
      <c r="AC23" s="25">
        <f t="shared" si="26"/>
        <v>10.5</v>
      </c>
      <c r="AD23" s="25">
        <f t="shared" si="21"/>
        <v>2.02</v>
      </c>
      <c r="AE23" s="25">
        <f t="shared" si="21"/>
        <v>2.88</v>
      </c>
      <c r="AG23" s="11">
        <f t="shared" si="2"/>
        <v>38</v>
      </c>
      <c r="AH23" s="25">
        <f t="shared" si="27"/>
        <v>11.02</v>
      </c>
      <c r="AI23" s="25">
        <f t="shared" si="22"/>
        <v>13.38</v>
      </c>
      <c r="AJ23" s="25">
        <f t="shared" si="22"/>
        <v>4.9000000000000004</v>
      </c>
      <c r="AK23" s="25">
        <f t="shared" si="22"/>
        <v>24.4</v>
      </c>
      <c r="AL23" s="25">
        <f t="shared" si="22"/>
        <v>9</v>
      </c>
      <c r="AM23" s="25">
        <f t="shared" si="22"/>
        <v>10.5</v>
      </c>
      <c r="AN23" s="25">
        <f t="shared" si="23"/>
        <v>2.02</v>
      </c>
      <c r="AO23" s="25">
        <f t="shared" si="23"/>
        <v>2.88</v>
      </c>
      <c r="AP23" s="9"/>
      <c r="AQ23" s="11">
        <f t="shared" si="5"/>
        <v>38</v>
      </c>
      <c r="AR23" s="25">
        <f t="shared" si="28"/>
        <v>13.02</v>
      </c>
      <c r="AS23" s="25">
        <f t="shared" si="24"/>
        <v>13.38</v>
      </c>
      <c r="AT23" s="25">
        <f t="shared" si="24"/>
        <v>5</v>
      </c>
      <c r="AU23" s="25">
        <f t="shared" si="24"/>
        <v>26.4</v>
      </c>
      <c r="AV23" s="25">
        <f t="shared" si="24"/>
        <v>10.9</v>
      </c>
      <c r="AW23" s="25">
        <f t="shared" si="24"/>
        <v>10.5</v>
      </c>
      <c r="AX23" s="25">
        <f t="shared" si="25"/>
        <v>2.12</v>
      </c>
      <c r="AY23" s="25">
        <f t="shared" si="25"/>
        <v>2.88</v>
      </c>
      <c r="BA23" s="21" t="s">
        <v>32</v>
      </c>
      <c r="BB23" s="22">
        <f>3+13.02</f>
        <v>16.02</v>
      </c>
      <c r="BC23" s="22">
        <v>21.38</v>
      </c>
      <c r="BD23" s="22">
        <f>SUM(BB23:BC23)</f>
        <v>37.4</v>
      </c>
      <c r="BE23" s="22">
        <f>0.1+4.9</f>
        <v>5</v>
      </c>
      <c r="BF23" s="22">
        <f>BD23-BE23</f>
        <v>32.4</v>
      </c>
    </row>
    <row r="24" spans="23:58" x14ac:dyDescent="0.2">
      <c r="W24" s="2">
        <f t="shared" si="0"/>
        <v>39</v>
      </c>
      <c r="X24" s="25">
        <f t="shared" si="17"/>
        <v>10.02</v>
      </c>
      <c r="Y24" s="25">
        <f t="shared" si="18"/>
        <v>13.38</v>
      </c>
      <c r="Z24" s="25">
        <f t="shared" si="19"/>
        <v>4.9000000000000004</v>
      </c>
      <c r="AA24" s="25">
        <f t="shared" si="20"/>
        <v>18.5</v>
      </c>
      <c r="AB24" s="25">
        <f t="shared" si="26"/>
        <v>8</v>
      </c>
      <c r="AC24" s="25">
        <f t="shared" si="26"/>
        <v>10.5</v>
      </c>
      <c r="AD24" s="25">
        <f t="shared" si="21"/>
        <v>2.02</v>
      </c>
      <c r="AE24" s="25">
        <f t="shared" si="21"/>
        <v>2.88</v>
      </c>
      <c r="AG24" s="11">
        <f t="shared" si="2"/>
        <v>39</v>
      </c>
      <c r="AH24" s="25">
        <f t="shared" si="27"/>
        <v>11.02</v>
      </c>
      <c r="AI24" s="25">
        <f t="shared" si="22"/>
        <v>13.38</v>
      </c>
      <c r="AJ24" s="25">
        <f t="shared" si="22"/>
        <v>4.9000000000000004</v>
      </c>
      <c r="AK24" s="25">
        <f t="shared" si="22"/>
        <v>24.4</v>
      </c>
      <c r="AL24" s="25">
        <f t="shared" si="22"/>
        <v>9</v>
      </c>
      <c r="AM24" s="25">
        <f t="shared" si="22"/>
        <v>10.5</v>
      </c>
      <c r="AN24" s="25">
        <f t="shared" si="23"/>
        <v>2.02</v>
      </c>
      <c r="AO24" s="25">
        <f t="shared" si="23"/>
        <v>2.88</v>
      </c>
      <c r="AP24" s="9"/>
      <c r="AQ24" s="11">
        <f t="shared" si="5"/>
        <v>39</v>
      </c>
      <c r="AR24" s="25">
        <f t="shared" si="28"/>
        <v>13.02</v>
      </c>
      <c r="AS24" s="25">
        <f t="shared" si="24"/>
        <v>13.38</v>
      </c>
      <c r="AT24" s="25">
        <f t="shared" si="24"/>
        <v>5</v>
      </c>
      <c r="AU24" s="25">
        <f t="shared" si="24"/>
        <v>26.4</v>
      </c>
      <c r="AV24" s="25">
        <f t="shared" si="24"/>
        <v>10.9</v>
      </c>
      <c r="AW24" s="25">
        <f t="shared" si="24"/>
        <v>10.5</v>
      </c>
      <c r="AX24" s="25">
        <f t="shared" si="25"/>
        <v>2.12</v>
      </c>
      <c r="AY24" s="25">
        <f t="shared" si="25"/>
        <v>2.88</v>
      </c>
    </row>
    <row r="25" spans="23:58" x14ac:dyDescent="0.2">
      <c r="W25" s="2">
        <f t="shared" si="0"/>
        <v>40</v>
      </c>
      <c r="X25" s="25">
        <f t="shared" si="17"/>
        <v>10.02</v>
      </c>
      <c r="Y25" s="25">
        <f t="shared" si="18"/>
        <v>13.38</v>
      </c>
      <c r="Z25" s="25">
        <f t="shared" si="19"/>
        <v>4.9000000000000004</v>
      </c>
      <c r="AA25" s="25">
        <f t="shared" si="20"/>
        <v>18.5</v>
      </c>
      <c r="AB25" s="25">
        <f t="shared" si="26"/>
        <v>8</v>
      </c>
      <c r="AC25" s="25">
        <f t="shared" si="26"/>
        <v>10.5</v>
      </c>
      <c r="AD25" s="25">
        <f t="shared" si="21"/>
        <v>2.02</v>
      </c>
      <c r="AE25" s="25">
        <f t="shared" si="21"/>
        <v>2.88</v>
      </c>
      <c r="AG25" s="11">
        <f t="shared" si="2"/>
        <v>40</v>
      </c>
      <c r="AH25" s="25">
        <f t="shared" si="27"/>
        <v>11.02</v>
      </c>
      <c r="AI25" s="25">
        <f t="shared" si="22"/>
        <v>13.38</v>
      </c>
      <c r="AJ25" s="25">
        <f t="shared" si="22"/>
        <v>4.9000000000000004</v>
      </c>
      <c r="AK25" s="25">
        <f t="shared" si="22"/>
        <v>24.4</v>
      </c>
      <c r="AL25" s="25">
        <f t="shared" si="22"/>
        <v>9</v>
      </c>
      <c r="AM25" s="25">
        <f t="shared" si="22"/>
        <v>10.5</v>
      </c>
      <c r="AN25" s="25">
        <f t="shared" si="23"/>
        <v>2.02</v>
      </c>
      <c r="AO25" s="25">
        <f t="shared" si="23"/>
        <v>2.88</v>
      </c>
      <c r="AP25" s="9"/>
      <c r="AQ25" s="11">
        <f t="shared" si="5"/>
        <v>40</v>
      </c>
      <c r="AR25" s="25">
        <f t="shared" si="28"/>
        <v>13.02</v>
      </c>
      <c r="AS25" s="25">
        <f t="shared" si="24"/>
        <v>13.38</v>
      </c>
      <c r="AT25" s="25">
        <f t="shared" si="24"/>
        <v>5</v>
      </c>
      <c r="AU25" s="25">
        <f t="shared" si="24"/>
        <v>26.4</v>
      </c>
      <c r="AV25" s="25">
        <f t="shared" si="24"/>
        <v>10.9</v>
      </c>
      <c r="AW25" s="25">
        <f t="shared" si="24"/>
        <v>10.5</v>
      </c>
      <c r="AX25" s="25">
        <f t="shared" si="25"/>
        <v>2.12</v>
      </c>
      <c r="AY25" s="25">
        <f t="shared" si="25"/>
        <v>2.88</v>
      </c>
    </row>
    <row r="26" spans="23:58" x14ac:dyDescent="0.2">
      <c r="W26" s="2">
        <f t="shared" si="0"/>
        <v>41</v>
      </c>
      <c r="X26" s="25">
        <f t="shared" si="17"/>
        <v>10.02</v>
      </c>
      <c r="Y26" s="25">
        <f t="shared" si="18"/>
        <v>13.38</v>
      </c>
      <c r="Z26" s="25">
        <f t="shared" si="19"/>
        <v>4.9000000000000004</v>
      </c>
      <c r="AA26" s="25">
        <f t="shared" si="20"/>
        <v>18.5</v>
      </c>
      <c r="AB26" s="25">
        <f t="shared" si="26"/>
        <v>8</v>
      </c>
      <c r="AC26" s="25">
        <f t="shared" si="26"/>
        <v>10.5</v>
      </c>
      <c r="AD26" s="25">
        <f t="shared" si="21"/>
        <v>2.02</v>
      </c>
      <c r="AE26" s="25">
        <f t="shared" si="21"/>
        <v>2.88</v>
      </c>
      <c r="AG26" s="11">
        <f t="shared" si="2"/>
        <v>41</v>
      </c>
      <c r="AH26" s="25">
        <f t="shared" si="27"/>
        <v>11.02</v>
      </c>
      <c r="AI26" s="25">
        <f t="shared" si="22"/>
        <v>13.38</v>
      </c>
      <c r="AJ26" s="25">
        <f t="shared" si="22"/>
        <v>4.9000000000000004</v>
      </c>
      <c r="AK26" s="25">
        <f t="shared" si="22"/>
        <v>24.4</v>
      </c>
      <c r="AL26" s="25">
        <f t="shared" si="22"/>
        <v>9</v>
      </c>
      <c r="AM26" s="25">
        <f t="shared" si="22"/>
        <v>10.5</v>
      </c>
      <c r="AN26" s="25">
        <f t="shared" si="23"/>
        <v>2.02</v>
      </c>
      <c r="AO26" s="25">
        <f t="shared" si="23"/>
        <v>2.88</v>
      </c>
      <c r="AP26" s="9"/>
      <c r="AQ26" s="11">
        <f t="shared" si="5"/>
        <v>41</v>
      </c>
      <c r="AR26" s="25">
        <f t="shared" si="28"/>
        <v>13.02</v>
      </c>
      <c r="AS26" s="25">
        <f t="shared" si="24"/>
        <v>13.38</v>
      </c>
      <c r="AT26" s="25">
        <f t="shared" si="24"/>
        <v>5</v>
      </c>
      <c r="AU26" s="25">
        <f t="shared" si="24"/>
        <v>26.4</v>
      </c>
      <c r="AV26" s="25">
        <f t="shared" si="24"/>
        <v>10.9</v>
      </c>
      <c r="AW26" s="25">
        <f t="shared" si="24"/>
        <v>10.5</v>
      </c>
      <c r="AX26" s="25">
        <f t="shared" si="25"/>
        <v>2.12</v>
      </c>
      <c r="AY26" s="25">
        <f t="shared" si="25"/>
        <v>2.88</v>
      </c>
    </row>
    <row r="27" spans="23:58" x14ac:dyDescent="0.2">
      <c r="W27" s="2">
        <f t="shared" si="0"/>
        <v>42</v>
      </c>
      <c r="X27" s="25">
        <f t="shared" si="17"/>
        <v>10.02</v>
      </c>
      <c r="Y27" s="25">
        <f t="shared" si="18"/>
        <v>13.38</v>
      </c>
      <c r="Z27" s="25">
        <f t="shared" si="19"/>
        <v>4.9000000000000004</v>
      </c>
      <c r="AA27" s="25">
        <f t="shared" si="20"/>
        <v>18.5</v>
      </c>
      <c r="AB27" s="25">
        <f t="shared" si="26"/>
        <v>8</v>
      </c>
      <c r="AC27" s="25">
        <f t="shared" si="26"/>
        <v>10.5</v>
      </c>
      <c r="AD27" s="25">
        <f t="shared" si="21"/>
        <v>2.02</v>
      </c>
      <c r="AE27" s="25">
        <f t="shared" si="21"/>
        <v>2.88</v>
      </c>
      <c r="AG27" s="11">
        <f t="shared" si="2"/>
        <v>42</v>
      </c>
      <c r="AH27" s="25">
        <f t="shared" si="27"/>
        <v>11.02</v>
      </c>
      <c r="AI27" s="25">
        <f t="shared" si="22"/>
        <v>13.38</v>
      </c>
      <c r="AJ27" s="25">
        <f t="shared" si="22"/>
        <v>4.9000000000000004</v>
      </c>
      <c r="AK27" s="25">
        <f t="shared" si="22"/>
        <v>24.4</v>
      </c>
      <c r="AL27" s="25">
        <f t="shared" si="22"/>
        <v>9</v>
      </c>
      <c r="AM27" s="25">
        <f t="shared" si="22"/>
        <v>10.5</v>
      </c>
      <c r="AN27" s="25">
        <f t="shared" si="23"/>
        <v>2.02</v>
      </c>
      <c r="AO27" s="25">
        <f t="shared" si="23"/>
        <v>2.88</v>
      </c>
      <c r="AP27" s="9"/>
      <c r="AQ27" s="11">
        <f t="shared" si="5"/>
        <v>42</v>
      </c>
      <c r="AR27" s="25">
        <f t="shared" si="28"/>
        <v>13.02</v>
      </c>
      <c r="AS27" s="25">
        <f t="shared" si="24"/>
        <v>13.38</v>
      </c>
      <c r="AT27" s="25">
        <f t="shared" si="24"/>
        <v>5</v>
      </c>
      <c r="AU27" s="25">
        <f t="shared" si="24"/>
        <v>26.4</v>
      </c>
      <c r="AV27" s="25">
        <f t="shared" si="24"/>
        <v>10.9</v>
      </c>
      <c r="AW27" s="25">
        <f t="shared" si="24"/>
        <v>10.5</v>
      </c>
      <c r="AX27" s="25">
        <f t="shared" si="25"/>
        <v>2.12</v>
      </c>
      <c r="AY27" s="25">
        <f t="shared" si="25"/>
        <v>2.88</v>
      </c>
    </row>
    <row r="28" spans="23:58" x14ac:dyDescent="0.2">
      <c r="W28" s="2">
        <f t="shared" si="0"/>
        <v>43</v>
      </c>
      <c r="X28" s="25">
        <f t="shared" si="17"/>
        <v>10.02</v>
      </c>
      <c r="Y28" s="25">
        <f t="shared" si="18"/>
        <v>13.38</v>
      </c>
      <c r="Z28" s="25">
        <f t="shared" si="19"/>
        <v>4.9000000000000004</v>
      </c>
      <c r="AA28" s="25">
        <f t="shared" si="20"/>
        <v>18.5</v>
      </c>
      <c r="AB28" s="25">
        <f t="shared" si="26"/>
        <v>8</v>
      </c>
      <c r="AC28" s="25">
        <f t="shared" si="26"/>
        <v>10.5</v>
      </c>
      <c r="AD28" s="25">
        <f t="shared" si="21"/>
        <v>2.02</v>
      </c>
      <c r="AE28" s="25">
        <f t="shared" si="21"/>
        <v>2.88</v>
      </c>
      <c r="AG28" s="11">
        <f t="shared" si="2"/>
        <v>43</v>
      </c>
      <c r="AH28" s="25">
        <f t="shared" si="27"/>
        <v>11.02</v>
      </c>
      <c r="AI28" s="25">
        <f t="shared" si="22"/>
        <v>13.38</v>
      </c>
      <c r="AJ28" s="25">
        <f t="shared" si="22"/>
        <v>4.9000000000000004</v>
      </c>
      <c r="AK28" s="25">
        <f t="shared" si="22"/>
        <v>24.4</v>
      </c>
      <c r="AL28" s="25">
        <f t="shared" si="22"/>
        <v>9</v>
      </c>
      <c r="AM28" s="25">
        <f t="shared" si="22"/>
        <v>10.5</v>
      </c>
      <c r="AN28" s="25">
        <f t="shared" si="23"/>
        <v>2.02</v>
      </c>
      <c r="AO28" s="25">
        <f t="shared" si="23"/>
        <v>2.88</v>
      </c>
      <c r="AP28" s="9"/>
      <c r="AQ28" s="11">
        <f t="shared" si="5"/>
        <v>43</v>
      </c>
      <c r="AR28" s="25">
        <f t="shared" si="28"/>
        <v>13.02</v>
      </c>
      <c r="AS28" s="25">
        <f t="shared" si="24"/>
        <v>13.38</v>
      </c>
      <c r="AT28" s="25">
        <f t="shared" si="24"/>
        <v>5</v>
      </c>
      <c r="AU28" s="25">
        <f t="shared" si="24"/>
        <v>26.4</v>
      </c>
      <c r="AV28" s="25">
        <f t="shared" si="24"/>
        <v>10.9</v>
      </c>
      <c r="AW28" s="25">
        <f t="shared" si="24"/>
        <v>10.5</v>
      </c>
      <c r="AX28" s="25">
        <f t="shared" si="25"/>
        <v>2.12</v>
      </c>
      <c r="AY28" s="25">
        <f t="shared" si="25"/>
        <v>2.88</v>
      </c>
    </row>
    <row r="29" spans="23:58" x14ac:dyDescent="0.2">
      <c r="W29" s="2">
        <f t="shared" si="0"/>
        <v>44</v>
      </c>
      <c r="X29" s="25">
        <f t="shared" si="17"/>
        <v>10.02</v>
      </c>
      <c r="Y29" s="25">
        <f t="shared" si="18"/>
        <v>13.38</v>
      </c>
      <c r="Z29" s="25">
        <f t="shared" si="19"/>
        <v>4.9000000000000004</v>
      </c>
      <c r="AA29" s="25">
        <f t="shared" si="20"/>
        <v>18.5</v>
      </c>
      <c r="AB29" s="25">
        <f t="shared" si="26"/>
        <v>8</v>
      </c>
      <c r="AC29" s="25">
        <f t="shared" si="26"/>
        <v>10.5</v>
      </c>
      <c r="AD29" s="25">
        <f t="shared" si="21"/>
        <v>2.02</v>
      </c>
      <c r="AE29" s="25">
        <f t="shared" si="21"/>
        <v>2.88</v>
      </c>
      <c r="AG29" s="11">
        <f t="shared" si="2"/>
        <v>44</v>
      </c>
      <c r="AH29" s="25">
        <f t="shared" si="27"/>
        <v>11.02</v>
      </c>
      <c r="AI29" s="25">
        <f t="shared" si="22"/>
        <v>13.38</v>
      </c>
      <c r="AJ29" s="25">
        <f t="shared" si="22"/>
        <v>4.9000000000000004</v>
      </c>
      <c r="AK29" s="25">
        <f t="shared" si="22"/>
        <v>24.4</v>
      </c>
      <c r="AL29" s="25">
        <f t="shared" si="22"/>
        <v>9</v>
      </c>
      <c r="AM29" s="25">
        <f t="shared" si="22"/>
        <v>10.5</v>
      </c>
      <c r="AN29" s="25">
        <f t="shared" si="23"/>
        <v>2.02</v>
      </c>
      <c r="AO29" s="25">
        <f t="shared" si="23"/>
        <v>2.88</v>
      </c>
      <c r="AP29" s="9"/>
      <c r="AQ29" s="11">
        <f t="shared" si="5"/>
        <v>44</v>
      </c>
      <c r="AR29" s="25">
        <f t="shared" si="28"/>
        <v>13.02</v>
      </c>
      <c r="AS29" s="25">
        <f t="shared" si="24"/>
        <v>13.38</v>
      </c>
      <c r="AT29" s="25">
        <f t="shared" si="24"/>
        <v>5</v>
      </c>
      <c r="AU29" s="25">
        <f t="shared" si="24"/>
        <v>26.4</v>
      </c>
      <c r="AV29" s="25">
        <f t="shared" si="24"/>
        <v>10.9</v>
      </c>
      <c r="AW29" s="25">
        <f t="shared" si="24"/>
        <v>10.5</v>
      </c>
      <c r="AX29" s="25">
        <f t="shared" si="25"/>
        <v>2.12</v>
      </c>
      <c r="AY29" s="25">
        <f t="shared" si="25"/>
        <v>2.88</v>
      </c>
    </row>
    <row r="30" spans="23:58" x14ac:dyDescent="0.2">
      <c r="W30" s="2">
        <f t="shared" si="0"/>
        <v>45</v>
      </c>
      <c r="X30" s="26">
        <f>$BB$8</f>
        <v>12.92</v>
      </c>
      <c r="Y30" s="26">
        <f>$BC$8</f>
        <v>16.88</v>
      </c>
      <c r="Z30" s="26">
        <f>$BE$8</f>
        <v>4.9000000000000004</v>
      </c>
      <c r="AA30" s="26">
        <f>$BF$8</f>
        <v>24.9</v>
      </c>
      <c r="AB30" s="26">
        <v>10.9</v>
      </c>
      <c r="AC30" s="26">
        <v>14</v>
      </c>
      <c r="AD30" s="26">
        <f>AD29</f>
        <v>2.02</v>
      </c>
      <c r="AE30" s="26">
        <f>AE29</f>
        <v>2.88</v>
      </c>
      <c r="AG30" s="11">
        <f t="shared" si="2"/>
        <v>45</v>
      </c>
      <c r="AH30" s="26">
        <f>BB15</f>
        <v>13.92</v>
      </c>
      <c r="AI30" s="26">
        <f>BC15</f>
        <v>16.88</v>
      </c>
      <c r="AJ30" s="26">
        <f>AJ29</f>
        <v>4.9000000000000004</v>
      </c>
      <c r="AK30" s="26">
        <f>BD15</f>
        <v>30.799999999999997</v>
      </c>
      <c r="AL30" s="26">
        <v>11.9</v>
      </c>
      <c r="AM30" s="26">
        <v>14</v>
      </c>
      <c r="AN30" s="26">
        <f>AN29</f>
        <v>2.02</v>
      </c>
      <c r="AO30" s="26">
        <f>AO29</f>
        <v>2.88</v>
      </c>
      <c r="AP30" s="9"/>
      <c r="AQ30" s="11">
        <f t="shared" si="5"/>
        <v>45</v>
      </c>
      <c r="AR30" s="26">
        <f>BB22</f>
        <v>15.92</v>
      </c>
      <c r="AS30" s="26">
        <f>BC22</f>
        <v>16.88</v>
      </c>
      <c r="AT30" s="26">
        <v>5</v>
      </c>
      <c r="AU30" s="26">
        <f>BD22</f>
        <v>32.799999999999997</v>
      </c>
      <c r="AV30" s="26">
        <v>13.8</v>
      </c>
      <c r="AW30" s="26">
        <v>14</v>
      </c>
      <c r="AX30" s="26">
        <f>AX29</f>
        <v>2.12</v>
      </c>
      <c r="AY30" s="26">
        <f>AY29</f>
        <v>2.88</v>
      </c>
    </row>
    <row r="31" spans="23:58" x14ac:dyDescent="0.2">
      <c r="W31" s="2">
        <f t="shared" si="0"/>
        <v>46</v>
      </c>
      <c r="X31" s="26">
        <f t="shared" ref="X31:X39" si="29">$BB$8</f>
        <v>12.92</v>
      </c>
      <c r="Y31" s="26">
        <f t="shared" ref="Y31:Y39" si="30">$BC$8</f>
        <v>16.88</v>
      </c>
      <c r="Z31" s="26">
        <f t="shared" ref="Z31:Z39" si="31">$BE$8</f>
        <v>4.9000000000000004</v>
      </c>
      <c r="AA31" s="26">
        <f t="shared" ref="AA31:AA39" si="32">$BF$8</f>
        <v>24.9</v>
      </c>
      <c r="AB31" s="26">
        <f>AB30</f>
        <v>10.9</v>
      </c>
      <c r="AC31" s="26">
        <f>AC30</f>
        <v>14</v>
      </c>
      <c r="AD31" s="26">
        <f t="shared" ref="AD31:AE39" si="33">AD30</f>
        <v>2.02</v>
      </c>
      <c r="AE31" s="26">
        <f t="shared" si="33"/>
        <v>2.88</v>
      </c>
      <c r="AG31" s="11">
        <f t="shared" si="2"/>
        <v>46</v>
      </c>
      <c r="AH31" s="26">
        <f>AH30</f>
        <v>13.92</v>
      </c>
      <c r="AI31" s="26">
        <f t="shared" ref="AI31:AM39" si="34">AI30</f>
        <v>16.88</v>
      </c>
      <c r="AJ31" s="26">
        <f t="shared" si="34"/>
        <v>4.9000000000000004</v>
      </c>
      <c r="AK31" s="26">
        <f t="shared" si="34"/>
        <v>30.799999999999997</v>
      </c>
      <c r="AL31" s="26">
        <f t="shared" si="34"/>
        <v>11.9</v>
      </c>
      <c r="AM31" s="26">
        <f>AM30</f>
        <v>14</v>
      </c>
      <c r="AN31" s="26">
        <f t="shared" ref="AN31:AO39" si="35">AN30</f>
        <v>2.02</v>
      </c>
      <c r="AO31" s="26">
        <f t="shared" si="35"/>
        <v>2.88</v>
      </c>
      <c r="AP31" s="9"/>
      <c r="AQ31" s="11">
        <f t="shared" si="5"/>
        <v>46</v>
      </c>
      <c r="AR31" s="26">
        <f>AR30</f>
        <v>15.92</v>
      </c>
      <c r="AS31" s="26">
        <f t="shared" ref="AS31:AW39" si="36">AS30</f>
        <v>16.88</v>
      </c>
      <c r="AT31" s="26">
        <f t="shared" si="36"/>
        <v>5</v>
      </c>
      <c r="AU31" s="26">
        <f t="shared" si="36"/>
        <v>32.799999999999997</v>
      </c>
      <c r="AV31" s="26">
        <f t="shared" si="36"/>
        <v>13.8</v>
      </c>
      <c r="AW31" s="26">
        <f>AW30</f>
        <v>14</v>
      </c>
      <c r="AX31" s="26">
        <f t="shared" ref="AX31:AY39" si="37">AX30</f>
        <v>2.12</v>
      </c>
      <c r="AY31" s="26">
        <f t="shared" si="37"/>
        <v>2.88</v>
      </c>
    </row>
    <row r="32" spans="23:58" x14ac:dyDescent="0.2">
      <c r="W32" s="2">
        <f t="shared" si="0"/>
        <v>47</v>
      </c>
      <c r="X32" s="26">
        <f t="shared" si="29"/>
        <v>12.92</v>
      </c>
      <c r="Y32" s="26">
        <f t="shared" si="30"/>
        <v>16.88</v>
      </c>
      <c r="Z32" s="26">
        <f t="shared" si="31"/>
        <v>4.9000000000000004</v>
      </c>
      <c r="AA32" s="26">
        <f t="shared" si="32"/>
        <v>24.9</v>
      </c>
      <c r="AB32" s="26">
        <f t="shared" ref="AB32:AC39" si="38">AB31</f>
        <v>10.9</v>
      </c>
      <c r="AC32" s="26">
        <f t="shared" si="38"/>
        <v>14</v>
      </c>
      <c r="AD32" s="26">
        <f t="shared" si="33"/>
        <v>2.02</v>
      </c>
      <c r="AE32" s="26">
        <f t="shared" si="33"/>
        <v>2.88</v>
      </c>
      <c r="AG32" s="11">
        <f t="shared" si="2"/>
        <v>47</v>
      </c>
      <c r="AH32" s="26">
        <f t="shared" ref="AH32:AH39" si="39">AH31</f>
        <v>13.92</v>
      </c>
      <c r="AI32" s="26">
        <f t="shared" si="34"/>
        <v>16.88</v>
      </c>
      <c r="AJ32" s="26">
        <f t="shared" si="34"/>
        <v>4.9000000000000004</v>
      </c>
      <c r="AK32" s="26">
        <f t="shared" si="34"/>
        <v>30.799999999999997</v>
      </c>
      <c r="AL32" s="26">
        <f t="shared" si="34"/>
        <v>11.9</v>
      </c>
      <c r="AM32" s="26">
        <f t="shared" si="34"/>
        <v>14</v>
      </c>
      <c r="AN32" s="26">
        <f t="shared" si="35"/>
        <v>2.02</v>
      </c>
      <c r="AO32" s="26">
        <f t="shared" si="35"/>
        <v>2.88</v>
      </c>
      <c r="AP32" s="9"/>
      <c r="AQ32" s="11">
        <f t="shared" si="5"/>
        <v>47</v>
      </c>
      <c r="AR32" s="26">
        <f t="shared" ref="AR32:AR39" si="40">AR31</f>
        <v>15.92</v>
      </c>
      <c r="AS32" s="26">
        <f t="shared" si="36"/>
        <v>16.88</v>
      </c>
      <c r="AT32" s="26">
        <f t="shared" si="36"/>
        <v>5</v>
      </c>
      <c r="AU32" s="26">
        <f t="shared" si="36"/>
        <v>32.799999999999997</v>
      </c>
      <c r="AV32" s="26">
        <f t="shared" si="36"/>
        <v>13.8</v>
      </c>
      <c r="AW32" s="26">
        <f t="shared" si="36"/>
        <v>14</v>
      </c>
      <c r="AX32" s="26">
        <f t="shared" si="37"/>
        <v>2.12</v>
      </c>
      <c r="AY32" s="26">
        <f t="shared" si="37"/>
        <v>2.88</v>
      </c>
    </row>
    <row r="33" spans="23:51" x14ac:dyDescent="0.2">
      <c r="W33" s="2">
        <f t="shared" si="0"/>
        <v>48</v>
      </c>
      <c r="X33" s="26">
        <f t="shared" si="29"/>
        <v>12.92</v>
      </c>
      <c r="Y33" s="26">
        <f t="shared" si="30"/>
        <v>16.88</v>
      </c>
      <c r="Z33" s="26">
        <f t="shared" si="31"/>
        <v>4.9000000000000004</v>
      </c>
      <c r="AA33" s="26">
        <f t="shared" si="32"/>
        <v>24.9</v>
      </c>
      <c r="AB33" s="26">
        <f t="shared" si="38"/>
        <v>10.9</v>
      </c>
      <c r="AC33" s="26">
        <f t="shared" si="38"/>
        <v>14</v>
      </c>
      <c r="AD33" s="26">
        <f t="shared" si="33"/>
        <v>2.02</v>
      </c>
      <c r="AE33" s="26">
        <f t="shared" si="33"/>
        <v>2.88</v>
      </c>
      <c r="AG33" s="11">
        <f t="shared" si="2"/>
        <v>48</v>
      </c>
      <c r="AH33" s="26">
        <f t="shared" si="39"/>
        <v>13.92</v>
      </c>
      <c r="AI33" s="26">
        <f t="shared" si="34"/>
        <v>16.88</v>
      </c>
      <c r="AJ33" s="26">
        <f t="shared" si="34"/>
        <v>4.9000000000000004</v>
      </c>
      <c r="AK33" s="26">
        <f t="shared" si="34"/>
        <v>30.799999999999997</v>
      </c>
      <c r="AL33" s="26">
        <f t="shared" si="34"/>
        <v>11.9</v>
      </c>
      <c r="AM33" s="26">
        <f t="shared" si="34"/>
        <v>14</v>
      </c>
      <c r="AN33" s="26">
        <f t="shared" si="35"/>
        <v>2.02</v>
      </c>
      <c r="AO33" s="26">
        <f t="shared" si="35"/>
        <v>2.88</v>
      </c>
      <c r="AP33" s="9"/>
      <c r="AQ33" s="11">
        <f t="shared" si="5"/>
        <v>48</v>
      </c>
      <c r="AR33" s="26">
        <f t="shared" si="40"/>
        <v>15.92</v>
      </c>
      <c r="AS33" s="26">
        <f t="shared" si="36"/>
        <v>16.88</v>
      </c>
      <c r="AT33" s="26">
        <f t="shared" si="36"/>
        <v>5</v>
      </c>
      <c r="AU33" s="26">
        <f t="shared" si="36"/>
        <v>32.799999999999997</v>
      </c>
      <c r="AV33" s="26">
        <f t="shared" si="36"/>
        <v>13.8</v>
      </c>
      <c r="AW33" s="26">
        <f t="shared" si="36"/>
        <v>14</v>
      </c>
      <c r="AX33" s="26">
        <f t="shared" si="37"/>
        <v>2.12</v>
      </c>
      <c r="AY33" s="26">
        <f t="shared" si="37"/>
        <v>2.88</v>
      </c>
    </row>
    <row r="34" spans="23:51" x14ac:dyDescent="0.2">
      <c r="W34" s="2">
        <f t="shared" si="0"/>
        <v>49</v>
      </c>
      <c r="X34" s="26">
        <f t="shared" si="29"/>
        <v>12.92</v>
      </c>
      <c r="Y34" s="26">
        <f t="shared" si="30"/>
        <v>16.88</v>
      </c>
      <c r="Z34" s="26">
        <f t="shared" si="31"/>
        <v>4.9000000000000004</v>
      </c>
      <c r="AA34" s="26">
        <f t="shared" si="32"/>
        <v>24.9</v>
      </c>
      <c r="AB34" s="26">
        <f t="shared" si="38"/>
        <v>10.9</v>
      </c>
      <c r="AC34" s="26">
        <f t="shared" si="38"/>
        <v>14</v>
      </c>
      <c r="AD34" s="26">
        <f t="shared" si="33"/>
        <v>2.02</v>
      </c>
      <c r="AE34" s="26">
        <f t="shared" si="33"/>
        <v>2.88</v>
      </c>
      <c r="AG34" s="11">
        <f t="shared" si="2"/>
        <v>49</v>
      </c>
      <c r="AH34" s="26">
        <f t="shared" si="39"/>
        <v>13.92</v>
      </c>
      <c r="AI34" s="26">
        <f t="shared" si="34"/>
        <v>16.88</v>
      </c>
      <c r="AJ34" s="26">
        <f t="shared" si="34"/>
        <v>4.9000000000000004</v>
      </c>
      <c r="AK34" s="26">
        <f t="shared" si="34"/>
        <v>30.799999999999997</v>
      </c>
      <c r="AL34" s="26">
        <f t="shared" si="34"/>
        <v>11.9</v>
      </c>
      <c r="AM34" s="26">
        <f t="shared" si="34"/>
        <v>14</v>
      </c>
      <c r="AN34" s="26">
        <f t="shared" si="35"/>
        <v>2.02</v>
      </c>
      <c r="AO34" s="26">
        <f t="shared" si="35"/>
        <v>2.88</v>
      </c>
      <c r="AP34" s="9"/>
      <c r="AQ34" s="11">
        <f t="shared" si="5"/>
        <v>49</v>
      </c>
      <c r="AR34" s="26">
        <f t="shared" si="40"/>
        <v>15.92</v>
      </c>
      <c r="AS34" s="26">
        <f t="shared" si="36"/>
        <v>16.88</v>
      </c>
      <c r="AT34" s="26">
        <f t="shared" si="36"/>
        <v>5</v>
      </c>
      <c r="AU34" s="26">
        <f t="shared" si="36"/>
        <v>32.799999999999997</v>
      </c>
      <c r="AV34" s="26">
        <f t="shared" si="36"/>
        <v>13.8</v>
      </c>
      <c r="AW34" s="26">
        <f t="shared" si="36"/>
        <v>14</v>
      </c>
      <c r="AX34" s="26">
        <f t="shared" si="37"/>
        <v>2.12</v>
      </c>
      <c r="AY34" s="26">
        <f t="shared" si="37"/>
        <v>2.88</v>
      </c>
    </row>
    <row r="35" spans="23:51" x14ac:dyDescent="0.2">
      <c r="W35" s="2">
        <f t="shared" si="0"/>
        <v>50</v>
      </c>
      <c r="X35" s="26">
        <f t="shared" si="29"/>
        <v>12.92</v>
      </c>
      <c r="Y35" s="26">
        <f t="shared" si="30"/>
        <v>16.88</v>
      </c>
      <c r="Z35" s="26">
        <f t="shared" si="31"/>
        <v>4.9000000000000004</v>
      </c>
      <c r="AA35" s="26">
        <f t="shared" si="32"/>
        <v>24.9</v>
      </c>
      <c r="AB35" s="26">
        <f t="shared" si="38"/>
        <v>10.9</v>
      </c>
      <c r="AC35" s="26">
        <f t="shared" si="38"/>
        <v>14</v>
      </c>
      <c r="AD35" s="26">
        <f t="shared" si="33"/>
        <v>2.02</v>
      </c>
      <c r="AE35" s="26">
        <f t="shared" si="33"/>
        <v>2.88</v>
      </c>
      <c r="AG35" s="11">
        <f t="shared" si="2"/>
        <v>50</v>
      </c>
      <c r="AH35" s="26">
        <f t="shared" si="39"/>
        <v>13.92</v>
      </c>
      <c r="AI35" s="26">
        <f t="shared" si="34"/>
        <v>16.88</v>
      </c>
      <c r="AJ35" s="26">
        <f t="shared" si="34"/>
        <v>4.9000000000000004</v>
      </c>
      <c r="AK35" s="26">
        <f t="shared" si="34"/>
        <v>30.799999999999997</v>
      </c>
      <c r="AL35" s="26">
        <f t="shared" si="34"/>
        <v>11.9</v>
      </c>
      <c r="AM35" s="26">
        <f t="shared" si="34"/>
        <v>14</v>
      </c>
      <c r="AN35" s="26">
        <f t="shared" si="35"/>
        <v>2.02</v>
      </c>
      <c r="AO35" s="26">
        <f t="shared" si="35"/>
        <v>2.88</v>
      </c>
      <c r="AP35" s="9"/>
      <c r="AQ35" s="11">
        <f t="shared" si="5"/>
        <v>50</v>
      </c>
      <c r="AR35" s="26">
        <f t="shared" si="40"/>
        <v>15.92</v>
      </c>
      <c r="AS35" s="26">
        <f t="shared" si="36"/>
        <v>16.88</v>
      </c>
      <c r="AT35" s="26">
        <f t="shared" si="36"/>
        <v>5</v>
      </c>
      <c r="AU35" s="26">
        <f t="shared" si="36"/>
        <v>32.799999999999997</v>
      </c>
      <c r="AV35" s="26">
        <f t="shared" si="36"/>
        <v>13.8</v>
      </c>
      <c r="AW35" s="26">
        <f t="shared" si="36"/>
        <v>14</v>
      </c>
      <c r="AX35" s="26">
        <f t="shared" si="37"/>
        <v>2.12</v>
      </c>
      <c r="AY35" s="26">
        <f t="shared" si="37"/>
        <v>2.88</v>
      </c>
    </row>
    <row r="36" spans="23:51" x14ac:dyDescent="0.2">
      <c r="W36" s="2">
        <f t="shared" si="0"/>
        <v>51</v>
      </c>
      <c r="X36" s="26">
        <f t="shared" si="29"/>
        <v>12.92</v>
      </c>
      <c r="Y36" s="26">
        <f t="shared" si="30"/>
        <v>16.88</v>
      </c>
      <c r="Z36" s="26">
        <f t="shared" si="31"/>
        <v>4.9000000000000004</v>
      </c>
      <c r="AA36" s="26">
        <f t="shared" si="32"/>
        <v>24.9</v>
      </c>
      <c r="AB36" s="26">
        <f t="shared" si="38"/>
        <v>10.9</v>
      </c>
      <c r="AC36" s="26">
        <f t="shared" si="38"/>
        <v>14</v>
      </c>
      <c r="AD36" s="26">
        <f t="shared" si="33"/>
        <v>2.02</v>
      </c>
      <c r="AE36" s="26">
        <f t="shared" si="33"/>
        <v>2.88</v>
      </c>
      <c r="AG36" s="11">
        <f t="shared" si="2"/>
        <v>51</v>
      </c>
      <c r="AH36" s="26">
        <f t="shared" si="39"/>
        <v>13.92</v>
      </c>
      <c r="AI36" s="26">
        <f t="shared" si="34"/>
        <v>16.88</v>
      </c>
      <c r="AJ36" s="26">
        <f t="shared" si="34"/>
        <v>4.9000000000000004</v>
      </c>
      <c r="AK36" s="26">
        <f t="shared" si="34"/>
        <v>30.799999999999997</v>
      </c>
      <c r="AL36" s="26">
        <f t="shared" si="34"/>
        <v>11.9</v>
      </c>
      <c r="AM36" s="26">
        <f t="shared" si="34"/>
        <v>14</v>
      </c>
      <c r="AN36" s="26">
        <f t="shared" si="35"/>
        <v>2.02</v>
      </c>
      <c r="AO36" s="26">
        <f t="shared" si="35"/>
        <v>2.88</v>
      </c>
      <c r="AP36" s="9"/>
      <c r="AQ36" s="11">
        <f t="shared" si="5"/>
        <v>51</v>
      </c>
      <c r="AR36" s="26">
        <f t="shared" si="40"/>
        <v>15.92</v>
      </c>
      <c r="AS36" s="26">
        <f t="shared" si="36"/>
        <v>16.88</v>
      </c>
      <c r="AT36" s="26">
        <f t="shared" si="36"/>
        <v>5</v>
      </c>
      <c r="AU36" s="26">
        <f t="shared" si="36"/>
        <v>32.799999999999997</v>
      </c>
      <c r="AV36" s="26">
        <f t="shared" si="36"/>
        <v>13.8</v>
      </c>
      <c r="AW36" s="26">
        <f t="shared" si="36"/>
        <v>14</v>
      </c>
      <c r="AX36" s="26">
        <f t="shared" si="37"/>
        <v>2.12</v>
      </c>
      <c r="AY36" s="26">
        <f t="shared" si="37"/>
        <v>2.88</v>
      </c>
    </row>
    <row r="37" spans="23:51" x14ac:dyDescent="0.2">
      <c r="W37" s="2">
        <f t="shared" si="0"/>
        <v>52</v>
      </c>
      <c r="X37" s="26">
        <f t="shared" si="29"/>
        <v>12.92</v>
      </c>
      <c r="Y37" s="26">
        <f t="shared" si="30"/>
        <v>16.88</v>
      </c>
      <c r="Z37" s="26">
        <f t="shared" si="31"/>
        <v>4.9000000000000004</v>
      </c>
      <c r="AA37" s="26">
        <f t="shared" si="32"/>
        <v>24.9</v>
      </c>
      <c r="AB37" s="26">
        <f t="shared" si="38"/>
        <v>10.9</v>
      </c>
      <c r="AC37" s="26">
        <f t="shared" si="38"/>
        <v>14</v>
      </c>
      <c r="AD37" s="26">
        <f t="shared" si="33"/>
        <v>2.02</v>
      </c>
      <c r="AE37" s="26">
        <f t="shared" si="33"/>
        <v>2.88</v>
      </c>
      <c r="AG37" s="11">
        <f t="shared" si="2"/>
        <v>52</v>
      </c>
      <c r="AH37" s="26">
        <f t="shared" si="39"/>
        <v>13.92</v>
      </c>
      <c r="AI37" s="26">
        <f t="shared" si="34"/>
        <v>16.88</v>
      </c>
      <c r="AJ37" s="26">
        <f t="shared" si="34"/>
        <v>4.9000000000000004</v>
      </c>
      <c r="AK37" s="26">
        <f t="shared" si="34"/>
        <v>30.799999999999997</v>
      </c>
      <c r="AL37" s="26">
        <f t="shared" si="34"/>
        <v>11.9</v>
      </c>
      <c r="AM37" s="26">
        <f t="shared" si="34"/>
        <v>14</v>
      </c>
      <c r="AN37" s="26">
        <f t="shared" si="35"/>
        <v>2.02</v>
      </c>
      <c r="AO37" s="26">
        <f t="shared" si="35"/>
        <v>2.88</v>
      </c>
      <c r="AP37" s="9"/>
      <c r="AQ37" s="11">
        <f t="shared" si="5"/>
        <v>52</v>
      </c>
      <c r="AR37" s="26">
        <f t="shared" si="40"/>
        <v>15.92</v>
      </c>
      <c r="AS37" s="26">
        <f t="shared" si="36"/>
        <v>16.88</v>
      </c>
      <c r="AT37" s="26">
        <f t="shared" si="36"/>
        <v>5</v>
      </c>
      <c r="AU37" s="26">
        <f t="shared" si="36"/>
        <v>32.799999999999997</v>
      </c>
      <c r="AV37" s="26">
        <f t="shared" si="36"/>
        <v>13.8</v>
      </c>
      <c r="AW37" s="26">
        <f t="shared" si="36"/>
        <v>14</v>
      </c>
      <c r="AX37" s="26">
        <f t="shared" si="37"/>
        <v>2.12</v>
      </c>
      <c r="AY37" s="26">
        <f t="shared" si="37"/>
        <v>2.88</v>
      </c>
    </row>
    <row r="38" spans="23:51" x14ac:dyDescent="0.2">
      <c r="W38" s="2">
        <f t="shared" si="0"/>
        <v>53</v>
      </c>
      <c r="X38" s="26">
        <f t="shared" si="29"/>
        <v>12.92</v>
      </c>
      <c r="Y38" s="26">
        <f t="shared" si="30"/>
        <v>16.88</v>
      </c>
      <c r="Z38" s="26">
        <f t="shared" si="31"/>
        <v>4.9000000000000004</v>
      </c>
      <c r="AA38" s="26">
        <f t="shared" si="32"/>
        <v>24.9</v>
      </c>
      <c r="AB38" s="26">
        <f t="shared" si="38"/>
        <v>10.9</v>
      </c>
      <c r="AC38" s="26">
        <f t="shared" si="38"/>
        <v>14</v>
      </c>
      <c r="AD38" s="26">
        <f t="shared" si="33"/>
        <v>2.02</v>
      </c>
      <c r="AE38" s="26">
        <f t="shared" si="33"/>
        <v>2.88</v>
      </c>
      <c r="AG38" s="11">
        <f t="shared" si="2"/>
        <v>53</v>
      </c>
      <c r="AH38" s="26">
        <f t="shared" si="39"/>
        <v>13.92</v>
      </c>
      <c r="AI38" s="26">
        <f t="shared" si="34"/>
        <v>16.88</v>
      </c>
      <c r="AJ38" s="26">
        <f t="shared" si="34"/>
        <v>4.9000000000000004</v>
      </c>
      <c r="AK38" s="26">
        <f t="shared" si="34"/>
        <v>30.799999999999997</v>
      </c>
      <c r="AL38" s="26">
        <f t="shared" si="34"/>
        <v>11.9</v>
      </c>
      <c r="AM38" s="26">
        <f t="shared" si="34"/>
        <v>14</v>
      </c>
      <c r="AN38" s="26">
        <f t="shared" si="35"/>
        <v>2.02</v>
      </c>
      <c r="AO38" s="26">
        <f t="shared" si="35"/>
        <v>2.88</v>
      </c>
      <c r="AP38" s="9"/>
      <c r="AQ38" s="11">
        <f t="shared" si="5"/>
        <v>53</v>
      </c>
      <c r="AR38" s="26">
        <f t="shared" si="40"/>
        <v>15.92</v>
      </c>
      <c r="AS38" s="26">
        <f t="shared" si="36"/>
        <v>16.88</v>
      </c>
      <c r="AT38" s="26">
        <f t="shared" si="36"/>
        <v>5</v>
      </c>
      <c r="AU38" s="26">
        <f t="shared" si="36"/>
        <v>32.799999999999997</v>
      </c>
      <c r="AV38" s="26">
        <f t="shared" si="36"/>
        <v>13.8</v>
      </c>
      <c r="AW38" s="26">
        <f t="shared" si="36"/>
        <v>14</v>
      </c>
      <c r="AX38" s="26">
        <f t="shared" si="37"/>
        <v>2.12</v>
      </c>
      <c r="AY38" s="26">
        <f t="shared" si="37"/>
        <v>2.88</v>
      </c>
    </row>
    <row r="39" spans="23:51" x14ac:dyDescent="0.2">
      <c r="W39" s="2">
        <f t="shared" si="0"/>
        <v>54</v>
      </c>
      <c r="X39" s="26">
        <f t="shared" si="29"/>
        <v>12.92</v>
      </c>
      <c r="Y39" s="26">
        <f t="shared" si="30"/>
        <v>16.88</v>
      </c>
      <c r="Z39" s="26">
        <f t="shared" si="31"/>
        <v>4.9000000000000004</v>
      </c>
      <c r="AA39" s="26">
        <f t="shared" si="32"/>
        <v>24.9</v>
      </c>
      <c r="AB39" s="26">
        <f t="shared" si="38"/>
        <v>10.9</v>
      </c>
      <c r="AC39" s="26">
        <f t="shared" si="38"/>
        <v>14</v>
      </c>
      <c r="AD39" s="26">
        <f t="shared" si="33"/>
        <v>2.02</v>
      </c>
      <c r="AE39" s="26">
        <f t="shared" si="33"/>
        <v>2.88</v>
      </c>
      <c r="AG39" s="11">
        <f t="shared" si="2"/>
        <v>54</v>
      </c>
      <c r="AH39" s="26">
        <f t="shared" si="39"/>
        <v>13.92</v>
      </c>
      <c r="AI39" s="26">
        <f t="shared" si="34"/>
        <v>16.88</v>
      </c>
      <c r="AJ39" s="26">
        <f t="shared" si="34"/>
        <v>4.9000000000000004</v>
      </c>
      <c r="AK39" s="26">
        <f t="shared" si="34"/>
        <v>30.799999999999997</v>
      </c>
      <c r="AL39" s="26">
        <f t="shared" si="34"/>
        <v>11.9</v>
      </c>
      <c r="AM39" s="26">
        <f t="shared" si="34"/>
        <v>14</v>
      </c>
      <c r="AN39" s="26">
        <f t="shared" si="35"/>
        <v>2.02</v>
      </c>
      <c r="AO39" s="26">
        <f t="shared" si="35"/>
        <v>2.88</v>
      </c>
      <c r="AP39" s="9"/>
      <c r="AQ39" s="11">
        <f t="shared" si="5"/>
        <v>54</v>
      </c>
      <c r="AR39" s="26">
        <f t="shared" si="40"/>
        <v>15.92</v>
      </c>
      <c r="AS39" s="26">
        <f t="shared" si="36"/>
        <v>16.88</v>
      </c>
      <c r="AT39" s="26">
        <f t="shared" si="36"/>
        <v>5</v>
      </c>
      <c r="AU39" s="26">
        <f t="shared" si="36"/>
        <v>32.799999999999997</v>
      </c>
      <c r="AV39" s="26">
        <f t="shared" si="36"/>
        <v>13.8</v>
      </c>
      <c r="AW39" s="26">
        <f t="shared" si="36"/>
        <v>14</v>
      </c>
      <c r="AX39" s="26">
        <f t="shared" si="37"/>
        <v>2.12</v>
      </c>
      <c r="AY39" s="26">
        <f t="shared" si="37"/>
        <v>2.88</v>
      </c>
    </row>
    <row r="40" spans="23:51" x14ac:dyDescent="0.2">
      <c r="W40" s="2">
        <f t="shared" si="0"/>
        <v>55</v>
      </c>
      <c r="X40" s="27">
        <f>$BB$9</f>
        <v>13.02</v>
      </c>
      <c r="Y40" s="27">
        <f>$BC$9</f>
        <v>21.38</v>
      </c>
      <c r="Z40" s="27">
        <f>$BE$9</f>
        <v>4.9000000000000004</v>
      </c>
      <c r="AA40" s="27">
        <f>$BF$9</f>
        <v>29.5</v>
      </c>
      <c r="AB40" s="27">
        <v>11</v>
      </c>
      <c r="AC40" s="27">
        <v>18.5</v>
      </c>
      <c r="AD40" s="27">
        <f>AD39</f>
        <v>2.02</v>
      </c>
      <c r="AE40" s="27">
        <f>AE39</f>
        <v>2.88</v>
      </c>
      <c r="AG40" s="11">
        <f t="shared" si="2"/>
        <v>55</v>
      </c>
      <c r="AH40" s="27">
        <f>BB16</f>
        <v>14.02</v>
      </c>
      <c r="AI40" s="27">
        <f>BC16</f>
        <v>21.38</v>
      </c>
      <c r="AJ40" s="27">
        <f>AJ39</f>
        <v>4.9000000000000004</v>
      </c>
      <c r="AK40" s="27">
        <f>BD16</f>
        <v>35.4</v>
      </c>
      <c r="AL40" s="27">
        <v>12</v>
      </c>
      <c r="AM40" s="27">
        <v>18.5</v>
      </c>
      <c r="AN40" s="27">
        <f>AN39</f>
        <v>2.02</v>
      </c>
      <c r="AO40" s="27">
        <f>AO39</f>
        <v>2.88</v>
      </c>
      <c r="AP40" s="9"/>
      <c r="AQ40" s="11">
        <f t="shared" si="5"/>
        <v>55</v>
      </c>
      <c r="AR40" s="27">
        <f>BB23</f>
        <v>16.02</v>
      </c>
      <c r="AS40" s="27">
        <f>BC23</f>
        <v>21.38</v>
      </c>
      <c r="AT40" s="27">
        <v>5</v>
      </c>
      <c r="AU40" s="27">
        <f>BD23</f>
        <v>37.4</v>
      </c>
      <c r="AV40" s="27">
        <v>13.9</v>
      </c>
      <c r="AW40" s="27">
        <v>18.5</v>
      </c>
      <c r="AX40" s="27">
        <f>AX39</f>
        <v>2.12</v>
      </c>
      <c r="AY40" s="27">
        <f>AY39</f>
        <v>2.88</v>
      </c>
    </row>
    <row r="41" spans="23:51" x14ac:dyDescent="0.2">
      <c r="W41" s="2">
        <f t="shared" si="0"/>
        <v>56</v>
      </c>
      <c r="X41" s="27">
        <f t="shared" ref="X41:X55" si="41">$BB$9</f>
        <v>13.02</v>
      </c>
      <c r="Y41" s="27">
        <f t="shared" ref="Y41:Y55" si="42">$BC$9</f>
        <v>21.38</v>
      </c>
      <c r="Z41" s="27">
        <f t="shared" ref="Z41:Z55" si="43">$BE$9</f>
        <v>4.9000000000000004</v>
      </c>
      <c r="AA41" s="27">
        <f t="shared" ref="AA41:AA55" si="44">$BF$9</f>
        <v>29.5</v>
      </c>
      <c r="AB41" s="27">
        <f>AB40</f>
        <v>11</v>
      </c>
      <c r="AC41" s="27">
        <f>AC40</f>
        <v>18.5</v>
      </c>
      <c r="AD41" s="27">
        <f t="shared" ref="AD41:AE55" si="45">AD40</f>
        <v>2.02</v>
      </c>
      <c r="AE41" s="27">
        <f t="shared" si="45"/>
        <v>2.88</v>
      </c>
      <c r="AG41" s="11">
        <f t="shared" si="2"/>
        <v>56</v>
      </c>
      <c r="AH41" s="27">
        <f>AH40</f>
        <v>14.02</v>
      </c>
      <c r="AI41" s="27">
        <f t="shared" ref="AI41:AM55" si="46">AI40</f>
        <v>21.38</v>
      </c>
      <c r="AJ41" s="27">
        <f t="shared" si="46"/>
        <v>4.9000000000000004</v>
      </c>
      <c r="AK41" s="27">
        <f t="shared" si="46"/>
        <v>35.4</v>
      </c>
      <c r="AL41" s="27">
        <f t="shared" si="46"/>
        <v>12</v>
      </c>
      <c r="AM41" s="27">
        <f>AM40</f>
        <v>18.5</v>
      </c>
      <c r="AN41" s="27">
        <f t="shared" ref="AN41:AO55" si="47">AN40</f>
        <v>2.02</v>
      </c>
      <c r="AO41" s="27">
        <f t="shared" si="47"/>
        <v>2.88</v>
      </c>
      <c r="AP41" s="9"/>
      <c r="AQ41" s="11">
        <f t="shared" si="5"/>
        <v>56</v>
      </c>
      <c r="AR41" s="27">
        <f>AR40</f>
        <v>16.02</v>
      </c>
      <c r="AS41" s="27">
        <f t="shared" ref="AS41:AW55" si="48">AS40</f>
        <v>21.38</v>
      </c>
      <c r="AT41" s="27">
        <f t="shared" si="48"/>
        <v>5</v>
      </c>
      <c r="AU41" s="27">
        <f t="shared" si="48"/>
        <v>37.4</v>
      </c>
      <c r="AV41" s="27">
        <f t="shared" si="48"/>
        <v>13.9</v>
      </c>
      <c r="AW41" s="27">
        <f>AW40</f>
        <v>18.5</v>
      </c>
      <c r="AX41" s="27">
        <f t="shared" ref="AX41:AY55" si="49">AX40</f>
        <v>2.12</v>
      </c>
      <c r="AY41" s="27">
        <f t="shared" si="49"/>
        <v>2.88</v>
      </c>
    </row>
    <row r="42" spans="23:51" x14ac:dyDescent="0.2">
      <c r="W42" s="2">
        <f t="shared" si="0"/>
        <v>57</v>
      </c>
      <c r="X42" s="27">
        <f t="shared" si="41"/>
        <v>13.02</v>
      </c>
      <c r="Y42" s="27">
        <f t="shared" si="42"/>
        <v>21.38</v>
      </c>
      <c r="Z42" s="27">
        <f t="shared" si="43"/>
        <v>4.9000000000000004</v>
      </c>
      <c r="AA42" s="27">
        <f t="shared" si="44"/>
        <v>29.5</v>
      </c>
      <c r="AB42" s="27">
        <f t="shared" ref="AB42:AC55" si="50">AB41</f>
        <v>11</v>
      </c>
      <c r="AC42" s="27">
        <f t="shared" si="50"/>
        <v>18.5</v>
      </c>
      <c r="AD42" s="27">
        <f t="shared" si="45"/>
        <v>2.02</v>
      </c>
      <c r="AE42" s="27">
        <f t="shared" si="45"/>
        <v>2.88</v>
      </c>
      <c r="AG42" s="11">
        <f t="shared" si="2"/>
        <v>57</v>
      </c>
      <c r="AH42" s="27">
        <f t="shared" ref="AH42:AH55" si="51">AH41</f>
        <v>14.02</v>
      </c>
      <c r="AI42" s="27">
        <f t="shared" si="46"/>
        <v>21.38</v>
      </c>
      <c r="AJ42" s="27">
        <f t="shared" si="46"/>
        <v>4.9000000000000004</v>
      </c>
      <c r="AK42" s="27">
        <f t="shared" si="46"/>
        <v>35.4</v>
      </c>
      <c r="AL42" s="27">
        <f t="shared" si="46"/>
        <v>12</v>
      </c>
      <c r="AM42" s="27">
        <f t="shared" si="46"/>
        <v>18.5</v>
      </c>
      <c r="AN42" s="27">
        <f t="shared" si="47"/>
        <v>2.02</v>
      </c>
      <c r="AO42" s="27">
        <f t="shared" si="47"/>
        <v>2.88</v>
      </c>
      <c r="AP42" s="9"/>
      <c r="AQ42" s="11">
        <f t="shared" si="5"/>
        <v>57</v>
      </c>
      <c r="AR42" s="27">
        <f t="shared" ref="AR42:AR55" si="52">AR41</f>
        <v>16.02</v>
      </c>
      <c r="AS42" s="27">
        <f t="shared" si="48"/>
        <v>21.38</v>
      </c>
      <c r="AT42" s="27">
        <f t="shared" si="48"/>
        <v>5</v>
      </c>
      <c r="AU42" s="27">
        <f t="shared" si="48"/>
        <v>37.4</v>
      </c>
      <c r="AV42" s="27">
        <f t="shared" si="48"/>
        <v>13.9</v>
      </c>
      <c r="AW42" s="27">
        <f t="shared" si="48"/>
        <v>18.5</v>
      </c>
      <c r="AX42" s="27">
        <f t="shared" si="49"/>
        <v>2.12</v>
      </c>
      <c r="AY42" s="27">
        <f t="shared" si="49"/>
        <v>2.88</v>
      </c>
    </row>
    <row r="43" spans="23:51" x14ac:dyDescent="0.2">
      <c r="W43" s="2">
        <f t="shared" si="0"/>
        <v>58</v>
      </c>
      <c r="X43" s="27">
        <f t="shared" si="41"/>
        <v>13.02</v>
      </c>
      <c r="Y43" s="27">
        <f t="shared" si="42"/>
        <v>21.38</v>
      </c>
      <c r="Z43" s="27">
        <f t="shared" si="43"/>
        <v>4.9000000000000004</v>
      </c>
      <c r="AA43" s="27">
        <f t="shared" si="44"/>
        <v>29.5</v>
      </c>
      <c r="AB43" s="27">
        <f t="shared" si="50"/>
        <v>11</v>
      </c>
      <c r="AC43" s="27">
        <f t="shared" si="50"/>
        <v>18.5</v>
      </c>
      <c r="AD43" s="27">
        <f t="shared" si="45"/>
        <v>2.02</v>
      </c>
      <c r="AE43" s="27">
        <f t="shared" si="45"/>
        <v>2.88</v>
      </c>
      <c r="AG43" s="11">
        <f t="shared" si="2"/>
        <v>58</v>
      </c>
      <c r="AH43" s="27">
        <f t="shared" si="51"/>
        <v>14.02</v>
      </c>
      <c r="AI43" s="27">
        <f t="shared" si="46"/>
        <v>21.38</v>
      </c>
      <c r="AJ43" s="27">
        <f t="shared" si="46"/>
        <v>4.9000000000000004</v>
      </c>
      <c r="AK43" s="27">
        <f t="shared" si="46"/>
        <v>35.4</v>
      </c>
      <c r="AL43" s="27">
        <f t="shared" si="46"/>
        <v>12</v>
      </c>
      <c r="AM43" s="27">
        <f t="shared" si="46"/>
        <v>18.5</v>
      </c>
      <c r="AN43" s="27">
        <f t="shared" si="47"/>
        <v>2.02</v>
      </c>
      <c r="AO43" s="27">
        <f t="shared" si="47"/>
        <v>2.88</v>
      </c>
      <c r="AP43" s="9"/>
      <c r="AQ43" s="11">
        <f t="shared" si="5"/>
        <v>58</v>
      </c>
      <c r="AR43" s="27">
        <f t="shared" si="52"/>
        <v>16.02</v>
      </c>
      <c r="AS43" s="27">
        <f t="shared" si="48"/>
        <v>21.38</v>
      </c>
      <c r="AT43" s="27">
        <f t="shared" si="48"/>
        <v>5</v>
      </c>
      <c r="AU43" s="27">
        <f t="shared" si="48"/>
        <v>37.4</v>
      </c>
      <c r="AV43" s="27">
        <f t="shared" si="48"/>
        <v>13.9</v>
      </c>
      <c r="AW43" s="27">
        <f t="shared" si="48"/>
        <v>18.5</v>
      </c>
      <c r="AX43" s="27">
        <f t="shared" si="49"/>
        <v>2.12</v>
      </c>
      <c r="AY43" s="27">
        <f t="shared" si="49"/>
        <v>2.88</v>
      </c>
    </row>
    <row r="44" spans="23:51" x14ac:dyDescent="0.2">
      <c r="W44" s="2">
        <f t="shared" si="0"/>
        <v>59</v>
      </c>
      <c r="X44" s="27">
        <f t="shared" si="41"/>
        <v>13.02</v>
      </c>
      <c r="Y44" s="27">
        <f t="shared" si="42"/>
        <v>21.38</v>
      </c>
      <c r="Z44" s="27">
        <f t="shared" si="43"/>
        <v>4.9000000000000004</v>
      </c>
      <c r="AA44" s="27">
        <f t="shared" si="44"/>
        <v>29.5</v>
      </c>
      <c r="AB44" s="27">
        <f t="shared" si="50"/>
        <v>11</v>
      </c>
      <c r="AC44" s="27">
        <f t="shared" si="50"/>
        <v>18.5</v>
      </c>
      <c r="AD44" s="27">
        <f t="shared" si="45"/>
        <v>2.02</v>
      </c>
      <c r="AE44" s="27">
        <f t="shared" si="45"/>
        <v>2.88</v>
      </c>
      <c r="AG44" s="11">
        <f t="shared" si="2"/>
        <v>59</v>
      </c>
      <c r="AH44" s="27">
        <f t="shared" si="51"/>
        <v>14.02</v>
      </c>
      <c r="AI44" s="27">
        <f t="shared" si="46"/>
        <v>21.38</v>
      </c>
      <c r="AJ44" s="27">
        <f t="shared" si="46"/>
        <v>4.9000000000000004</v>
      </c>
      <c r="AK44" s="27">
        <f t="shared" si="46"/>
        <v>35.4</v>
      </c>
      <c r="AL44" s="27">
        <f t="shared" si="46"/>
        <v>12</v>
      </c>
      <c r="AM44" s="27">
        <f t="shared" si="46"/>
        <v>18.5</v>
      </c>
      <c r="AN44" s="27">
        <f t="shared" si="47"/>
        <v>2.02</v>
      </c>
      <c r="AO44" s="27">
        <f t="shared" si="47"/>
        <v>2.88</v>
      </c>
      <c r="AP44" s="9"/>
      <c r="AQ44" s="11">
        <f t="shared" si="5"/>
        <v>59</v>
      </c>
      <c r="AR44" s="27">
        <f t="shared" si="52"/>
        <v>16.02</v>
      </c>
      <c r="AS44" s="27">
        <f t="shared" si="48"/>
        <v>21.38</v>
      </c>
      <c r="AT44" s="27">
        <f t="shared" si="48"/>
        <v>5</v>
      </c>
      <c r="AU44" s="27">
        <f t="shared" si="48"/>
        <v>37.4</v>
      </c>
      <c r="AV44" s="27">
        <f t="shared" si="48"/>
        <v>13.9</v>
      </c>
      <c r="AW44" s="27">
        <f t="shared" si="48"/>
        <v>18.5</v>
      </c>
      <c r="AX44" s="27">
        <f t="shared" si="49"/>
        <v>2.12</v>
      </c>
      <c r="AY44" s="27">
        <f t="shared" si="49"/>
        <v>2.88</v>
      </c>
    </row>
    <row r="45" spans="23:51" x14ac:dyDescent="0.2">
      <c r="W45" s="2">
        <f t="shared" si="0"/>
        <v>60</v>
      </c>
      <c r="X45" s="27">
        <f t="shared" si="41"/>
        <v>13.02</v>
      </c>
      <c r="Y45" s="27">
        <f t="shared" si="42"/>
        <v>21.38</v>
      </c>
      <c r="Z45" s="27">
        <f t="shared" si="43"/>
        <v>4.9000000000000004</v>
      </c>
      <c r="AA45" s="27">
        <f t="shared" si="44"/>
        <v>29.5</v>
      </c>
      <c r="AB45" s="27">
        <f t="shared" si="50"/>
        <v>11</v>
      </c>
      <c r="AC45" s="27">
        <f t="shared" si="50"/>
        <v>18.5</v>
      </c>
      <c r="AD45" s="27">
        <f t="shared" si="45"/>
        <v>2.02</v>
      </c>
      <c r="AE45" s="27">
        <f t="shared" si="45"/>
        <v>2.88</v>
      </c>
      <c r="AG45" s="11">
        <f t="shared" si="2"/>
        <v>60</v>
      </c>
      <c r="AH45" s="27">
        <f t="shared" si="51"/>
        <v>14.02</v>
      </c>
      <c r="AI45" s="27">
        <f t="shared" si="46"/>
        <v>21.38</v>
      </c>
      <c r="AJ45" s="27">
        <f t="shared" si="46"/>
        <v>4.9000000000000004</v>
      </c>
      <c r="AK45" s="27">
        <f t="shared" si="46"/>
        <v>35.4</v>
      </c>
      <c r="AL45" s="27">
        <f t="shared" si="46"/>
        <v>12</v>
      </c>
      <c r="AM45" s="27">
        <f t="shared" si="46"/>
        <v>18.5</v>
      </c>
      <c r="AN45" s="27">
        <f t="shared" si="47"/>
        <v>2.02</v>
      </c>
      <c r="AO45" s="27">
        <f t="shared" si="47"/>
        <v>2.88</v>
      </c>
      <c r="AP45" s="9"/>
      <c r="AQ45" s="11">
        <f t="shared" si="5"/>
        <v>60</v>
      </c>
      <c r="AR45" s="27">
        <f t="shared" si="52"/>
        <v>16.02</v>
      </c>
      <c r="AS45" s="27">
        <f t="shared" si="48"/>
        <v>21.38</v>
      </c>
      <c r="AT45" s="27">
        <f t="shared" si="48"/>
        <v>5</v>
      </c>
      <c r="AU45" s="27">
        <f t="shared" si="48"/>
        <v>37.4</v>
      </c>
      <c r="AV45" s="27">
        <f t="shared" si="48"/>
        <v>13.9</v>
      </c>
      <c r="AW45" s="27">
        <f t="shared" si="48"/>
        <v>18.5</v>
      </c>
      <c r="AX45" s="27">
        <f t="shared" si="49"/>
        <v>2.12</v>
      </c>
      <c r="AY45" s="27">
        <f t="shared" si="49"/>
        <v>2.88</v>
      </c>
    </row>
    <row r="46" spans="23:51" x14ac:dyDescent="0.2">
      <c r="W46" s="2">
        <f t="shared" si="0"/>
        <v>61</v>
      </c>
      <c r="X46" s="27">
        <f t="shared" si="41"/>
        <v>13.02</v>
      </c>
      <c r="Y46" s="27">
        <f t="shared" si="42"/>
        <v>21.38</v>
      </c>
      <c r="Z46" s="27">
        <f t="shared" si="43"/>
        <v>4.9000000000000004</v>
      </c>
      <c r="AA46" s="27">
        <f t="shared" si="44"/>
        <v>29.5</v>
      </c>
      <c r="AB46" s="27">
        <f t="shared" si="50"/>
        <v>11</v>
      </c>
      <c r="AC46" s="27">
        <f t="shared" si="50"/>
        <v>18.5</v>
      </c>
      <c r="AD46" s="27">
        <f t="shared" si="45"/>
        <v>2.02</v>
      </c>
      <c r="AE46" s="27">
        <f t="shared" si="45"/>
        <v>2.88</v>
      </c>
      <c r="AG46" s="11">
        <f t="shared" si="2"/>
        <v>61</v>
      </c>
      <c r="AH46" s="27">
        <f t="shared" si="51"/>
        <v>14.02</v>
      </c>
      <c r="AI46" s="27">
        <f t="shared" si="46"/>
        <v>21.38</v>
      </c>
      <c r="AJ46" s="27">
        <f t="shared" si="46"/>
        <v>4.9000000000000004</v>
      </c>
      <c r="AK46" s="27">
        <f t="shared" si="46"/>
        <v>35.4</v>
      </c>
      <c r="AL46" s="27">
        <f t="shared" si="46"/>
        <v>12</v>
      </c>
      <c r="AM46" s="27">
        <f t="shared" si="46"/>
        <v>18.5</v>
      </c>
      <c r="AN46" s="27">
        <f t="shared" si="47"/>
        <v>2.02</v>
      </c>
      <c r="AO46" s="27">
        <f t="shared" si="47"/>
        <v>2.88</v>
      </c>
      <c r="AP46" s="9"/>
      <c r="AQ46" s="11">
        <f t="shared" si="5"/>
        <v>61</v>
      </c>
      <c r="AR46" s="27">
        <f t="shared" si="52"/>
        <v>16.02</v>
      </c>
      <c r="AS46" s="27">
        <f t="shared" si="48"/>
        <v>21.38</v>
      </c>
      <c r="AT46" s="27">
        <f t="shared" si="48"/>
        <v>5</v>
      </c>
      <c r="AU46" s="27">
        <f t="shared" si="48"/>
        <v>37.4</v>
      </c>
      <c r="AV46" s="27">
        <f t="shared" si="48"/>
        <v>13.9</v>
      </c>
      <c r="AW46" s="27">
        <f t="shared" si="48"/>
        <v>18.5</v>
      </c>
      <c r="AX46" s="27">
        <f t="shared" si="49"/>
        <v>2.12</v>
      </c>
      <c r="AY46" s="27">
        <f t="shared" si="49"/>
        <v>2.88</v>
      </c>
    </row>
    <row r="47" spans="23:51" x14ac:dyDescent="0.2">
      <c r="W47" s="2">
        <f t="shared" si="0"/>
        <v>62</v>
      </c>
      <c r="X47" s="27">
        <f t="shared" si="41"/>
        <v>13.02</v>
      </c>
      <c r="Y47" s="27">
        <f t="shared" si="42"/>
        <v>21.38</v>
      </c>
      <c r="Z47" s="27">
        <f t="shared" si="43"/>
        <v>4.9000000000000004</v>
      </c>
      <c r="AA47" s="27">
        <f t="shared" si="44"/>
        <v>29.5</v>
      </c>
      <c r="AB47" s="27">
        <f t="shared" si="50"/>
        <v>11</v>
      </c>
      <c r="AC47" s="27">
        <f t="shared" si="50"/>
        <v>18.5</v>
      </c>
      <c r="AD47" s="27">
        <f t="shared" si="45"/>
        <v>2.02</v>
      </c>
      <c r="AE47" s="27">
        <f t="shared" si="45"/>
        <v>2.88</v>
      </c>
      <c r="AG47" s="11">
        <f t="shared" si="2"/>
        <v>62</v>
      </c>
      <c r="AH47" s="27">
        <f t="shared" si="51"/>
        <v>14.02</v>
      </c>
      <c r="AI47" s="27">
        <f t="shared" si="46"/>
        <v>21.38</v>
      </c>
      <c r="AJ47" s="27">
        <f t="shared" si="46"/>
        <v>4.9000000000000004</v>
      </c>
      <c r="AK47" s="27">
        <f t="shared" si="46"/>
        <v>35.4</v>
      </c>
      <c r="AL47" s="27">
        <f t="shared" si="46"/>
        <v>12</v>
      </c>
      <c r="AM47" s="27">
        <f t="shared" si="46"/>
        <v>18.5</v>
      </c>
      <c r="AN47" s="27">
        <f t="shared" si="47"/>
        <v>2.02</v>
      </c>
      <c r="AO47" s="27">
        <f t="shared" si="47"/>
        <v>2.88</v>
      </c>
      <c r="AP47" s="9"/>
      <c r="AQ47" s="11">
        <f t="shared" si="5"/>
        <v>62</v>
      </c>
      <c r="AR47" s="27">
        <f t="shared" si="52"/>
        <v>16.02</v>
      </c>
      <c r="AS47" s="27">
        <f t="shared" si="48"/>
        <v>21.38</v>
      </c>
      <c r="AT47" s="27">
        <f t="shared" si="48"/>
        <v>5</v>
      </c>
      <c r="AU47" s="27">
        <f t="shared" si="48"/>
        <v>37.4</v>
      </c>
      <c r="AV47" s="27">
        <f t="shared" si="48"/>
        <v>13.9</v>
      </c>
      <c r="AW47" s="27">
        <f t="shared" si="48"/>
        <v>18.5</v>
      </c>
      <c r="AX47" s="27">
        <f t="shared" si="49"/>
        <v>2.12</v>
      </c>
      <c r="AY47" s="27">
        <f t="shared" si="49"/>
        <v>2.88</v>
      </c>
    </row>
    <row r="48" spans="23:51" x14ac:dyDescent="0.2">
      <c r="W48" s="2">
        <f t="shared" si="0"/>
        <v>63</v>
      </c>
      <c r="X48" s="27">
        <f t="shared" si="41"/>
        <v>13.02</v>
      </c>
      <c r="Y48" s="27">
        <f t="shared" si="42"/>
        <v>21.38</v>
      </c>
      <c r="Z48" s="27">
        <f t="shared" si="43"/>
        <v>4.9000000000000004</v>
      </c>
      <c r="AA48" s="27">
        <f t="shared" si="44"/>
        <v>29.5</v>
      </c>
      <c r="AB48" s="27">
        <f t="shared" si="50"/>
        <v>11</v>
      </c>
      <c r="AC48" s="27">
        <f t="shared" si="50"/>
        <v>18.5</v>
      </c>
      <c r="AD48" s="27">
        <f t="shared" si="45"/>
        <v>2.02</v>
      </c>
      <c r="AE48" s="27">
        <f t="shared" si="45"/>
        <v>2.88</v>
      </c>
      <c r="AG48" s="11">
        <f t="shared" si="2"/>
        <v>63</v>
      </c>
      <c r="AH48" s="27">
        <f t="shared" si="51"/>
        <v>14.02</v>
      </c>
      <c r="AI48" s="27">
        <f t="shared" si="46"/>
        <v>21.38</v>
      </c>
      <c r="AJ48" s="27">
        <f t="shared" si="46"/>
        <v>4.9000000000000004</v>
      </c>
      <c r="AK48" s="27">
        <f t="shared" si="46"/>
        <v>35.4</v>
      </c>
      <c r="AL48" s="27">
        <f t="shared" si="46"/>
        <v>12</v>
      </c>
      <c r="AM48" s="27">
        <f t="shared" si="46"/>
        <v>18.5</v>
      </c>
      <c r="AN48" s="27">
        <f t="shared" si="47"/>
        <v>2.02</v>
      </c>
      <c r="AO48" s="27">
        <f t="shared" si="47"/>
        <v>2.88</v>
      </c>
      <c r="AP48" s="9"/>
      <c r="AQ48" s="11">
        <f t="shared" si="5"/>
        <v>63</v>
      </c>
      <c r="AR48" s="27">
        <f t="shared" si="52"/>
        <v>16.02</v>
      </c>
      <c r="AS48" s="27">
        <f t="shared" si="48"/>
        <v>21.38</v>
      </c>
      <c r="AT48" s="27">
        <f t="shared" si="48"/>
        <v>5</v>
      </c>
      <c r="AU48" s="27">
        <f t="shared" si="48"/>
        <v>37.4</v>
      </c>
      <c r="AV48" s="27">
        <f t="shared" si="48"/>
        <v>13.9</v>
      </c>
      <c r="AW48" s="27">
        <f t="shared" si="48"/>
        <v>18.5</v>
      </c>
      <c r="AX48" s="27">
        <f t="shared" si="49"/>
        <v>2.12</v>
      </c>
      <c r="AY48" s="27">
        <f t="shared" si="49"/>
        <v>2.88</v>
      </c>
    </row>
    <row r="49" spans="23:51" x14ac:dyDescent="0.2">
      <c r="W49" s="2">
        <f t="shared" si="0"/>
        <v>64</v>
      </c>
      <c r="X49" s="27">
        <f t="shared" si="41"/>
        <v>13.02</v>
      </c>
      <c r="Y49" s="27">
        <f t="shared" si="42"/>
        <v>21.38</v>
      </c>
      <c r="Z49" s="27">
        <f t="shared" si="43"/>
        <v>4.9000000000000004</v>
      </c>
      <c r="AA49" s="27">
        <f t="shared" si="44"/>
        <v>29.5</v>
      </c>
      <c r="AB49" s="27">
        <f t="shared" si="50"/>
        <v>11</v>
      </c>
      <c r="AC49" s="27">
        <f t="shared" si="50"/>
        <v>18.5</v>
      </c>
      <c r="AD49" s="27">
        <f t="shared" si="45"/>
        <v>2.02</v>
      </c>
      <c r="AE49" s="27">
        <f t="shared" si="45"/>
        <v>2.88</v>
      </c>
      <c r="AG49" s="11">
        <f t="shared" si="2"/>
        <v>64</v>
      </c>
      <c r="AH49" s="27">
        <f t="shared" si="51"/>
        <v>14.02</v>
      </c>
      <c r="AI49" s="27">
        <f t="shared" si="46"/>
        <v>21.38</v>
      </c>
      <c r="AJ49" s="27">
        <f t="shared" si="46"/>
        <v>4.9000000000000004</v>
      </c>
      <c r="AK49" s="27">
        <f t="shared" si="46"/>
        <v>35.4</v>
      </c>
      <c r="AL49" s="27">
        <f t="shared" si="46"/>
        <v>12</v>
      </c>
      <c r="AM49" s="27">
        <f t="shared" si="46"/>
        <v>18.5</v>
      </c>
      <c r="AN49" s="27">
        <f t="shared" si="47"/>
        <v>2.02</v>
      </c>
      <c r="AO49" s="27">
        <f t="shared" si="47"/>
        <v>2.88</v>
      </c>
      <c r="AP49" s="9"/>
      <c r="AQ49" s="11">
        <f t="shared" si="5"/>
        <v>64</v>
      </c>
      <c r="AR49" s="27">
        <f t="shared" si="52"/>
        <v>16.02</v>
      </c>
      <c r="AS49" s="27">
        <f t="shared" si="48"/>
        <v>21.38</v>
      </c>
      <c r="AT49" s="27">
        <f t="shared" si="48"/>
        <v>5</v>
      </c>
      <c r="AU49" s="27">
        <f t="shared" si="48"/>
        <v>37.4</v>
      </c>
      <c r="AV49" s="27">
        <f t="shared" si="48"/>
        <v>13.9</v>
      </c>
      <c r="AW49" s="27">
        <f t="shared" si="48"/>
        <v>18.5</v>
      </c>
      <c r="AX49" s="27">
        <f t="shared" si="49"/>
        <v>2.12</v>
      </c>
      <c r="AY49" s="27">
        <f t="shared" si="49"/>
        <v>2.88</v>
      </c>
    </row>
    <row r="50" spans="23:51" x14ac:dyDescent="0.2">
      <c r="W50" s="2">
        <f t="shared" si="0"/>
        <v>65</v>
      </c>
      <c r="X50" s="27">
        <f t="shared" si="41"/>
        <v>13.02</v>
      </c>
      <c r="Y50" s="27">
        <f t="shared" si="42"/>
        <v>21.38</v>
      </c>
      <c r="Z50" s="27">
        <f t="shared" si="43"/>
        <v>4.9000000000000004</v>
      </c>
      <c r="AA50" s="27">
        <f t="shared" si="44"/>
        <v>29.5</v>
      </c>
      <c r="AB50" s="27">
        <f t="shared" si="50"/>
        <v>11</v>
      </c>
      <c r="AC50" s="27">
        <f t="shared" si="50"/>
        <v>18.5</v>
      </c>
      <c r="AD50" s="27">
        <f t="shared" si="45"/>
        <v>2.02</v>
      </c>
      <c r="AE50" s="27">
        <f t="shared" si="45"/>
        <v>2.88</v>
      </c>
      <c r="AG50" s="11">
        <f t="shared" si="2"/>
        <v>65</v>
      </c>
      <c r="AH50" s="27">
        <f t="shared" si="51"/>
        <v>14.02</v>
      </c>
      <c r="AI50" s="27">
        <f t="shared" si="46"/>
        <v>21.38</v>
      </c>
      <c r="AJ50" s="27">
        <f t="shared" si="46"/>
        <v>4.9000000000000004</v>
      </c>
      <c r="AK50" s="27">
        <f t="shared" si="46"/>
        <v>35.4</v>
      </c>
      <c r="AL50" s="27">
        <f t="shared" si="46"/>
        <v>12</v>
      </c>
      <c r="AM50" s="27">
        <f t="shared" si="46"/>
        <v>18.5</v>
      </c>
      <c r="AN50" s="27">
        <f t="shared" si="47"/>
        <v>2.02</v>
      </c>
      <c r="AO50" s="27">
        <f t="shared" si="47"/>
        <v>2.88</v>
      </c>
      <c r="AP50" s="9"/>
      <c r="AQ50" s="11">
        <f t="shared" si="5"/>
        <v>65</v>
      </c>
      <c r="AR50" s="27">
        <f t="shared" si="52"/>
        <v>16.02</v>
      </c>
      <c r="AS50" s="27">
        <f t="shared" si="48"/>
        <v>21.38</v>
      </c>
      <c r="AT50" s="27">
        <f t="shared" si="48"/>
        <v>5</v>
      </c>
      <c r="AU50" s="27">
        <f t="shared" si="48"/>
        <v>37.4</v>
      </c>
      <c r="AV50" s="27">
        <f t="shared" si="48"/>
        <v>13.9</v>
      </c>
      <c r="AW50" s="27">
        <f t="shared" si="48"/>
        <v>18.5</v>
      </c>
      <c r="AX50" s="27">
        <f t="shared" si="49"/>
        <v>2.12</v>
      </c>
      <c r="AY50" s="27">
        <f t="shared" si="49"/>
        <v>2.88</v>
      </c>
    </row>
    <row r="51" spans="23:51" x14ac:dyDescent="0.2">
      <c r="W51" s="2">
        <f t="shared" si="0"/>
        <v>66</v>
      </c>
      <c r="X51" s="27">
        <f t="shared" si="41"/>
        <v>13.02</v>
      </c>
      <c r="Y51" s="27">
        <f t="shared" si="42"/>
        <v>21.38</v>
      </c>
      <c r="Z51" s="27">
        <f t="shared" si="43"/>
        <v>4.9000000000000004</v>
      </c>
      <c r="AA51" s="27">
        <f t="shared" si="44"/>
        <v>29.5</v>
      </c>
      <c r="AB51" s="27">
        <f t="shared" si="50"/>
        <v>11</v>
      </c>
      <c r="AC51" s="27">
        <f t="shared" si="50"/>
        <v>18.5</v>
      </c>
      <c r="AD51" s="27">
        <f t="shared" si="45"/>
        <v>2.02</v>
      </c>
      <c r="AE51" s="27">
        <f t="shared" si="45"/>
        <v>2.88</v>
      </c>
      <c r="AG51" s="11">
        <f t="shared" si="2"/>
        <v>66</v>
      </c>
      <c r="AH51" s="27">
        <f t="shared" si="51"/>
        <v>14.02</v>
      </c>
      <c r="AI51" s="27">
        <f t="shared" si="46"/>
        <v>21.38</v>
      </c>
      <c r="AJ51" s="27">
        <f t="shared" si="46"/>
        <v>4.9000000000000004</v>
      </c>
      <c r="AK51" s="27">
        <f t="shared" si="46"/>
        <v>35.4</v>
      </c>
      <c r="AL51" s="27">
        <f t="shared" si="46"/>
        <v>12</v>
      </c>
      <c r="AM51" s="27">
        <f t="shared" si="46"/>
        <v>18.5</v>
      </c>
      <c r="AN51" s="27">
        <f t="shared" si="47"/>
        <v>2.02</v>
      </c>
      <c r="AO51" s="27">
        <f t="shared" si="47"/>
        <v>2.88</v>
      </c>
      <c r="AP51" s="9"/>
      <c r="AQ51" s="11">
        <f t="shared" si="5"/>
        <v>66</v>
      </c>
      <c r="AR51" s="27">
        <f t="shared" si="52"/>
        <v>16.02</v>
      </c>
      <c r="AS51" s="27">
        <f t="shared" si="48"/>
        <v>21.38</v>
      </c>
      <c r="AT51" s="27">
        <f t="shared" si="48"/>
        <v>5</v>
      </c>
      <c r="AU51" s="27">
        <f t="shared" si="48"/>
        <v>37.4</v>
      </c>
      <c r="AV51" s="27">
        <f t="shared" si="48"/>
        <v>13.9</v>
      </c>
      <c r="AW51" s="27">
        <f t="shared" si="48"/>
        <v>18.5</v>
      </c>
      <c r="AX51" s="27">
        <f t="shared" si="49"/>
        <v>2.12</v>
      </c>
      <c r="AY51" s="27">
        <f t="shared" si="49"/>
        <v>2.88</v>
      </c>
    </row>
    <row r="52" spans="23:51" x14ac:dyDescent="0.2">
      <c r="W52" s="2">
        <f t="shared" si="0"/>
        <v>67</v>
      </c>
      <c r="X52" s="27">
        <f t="shared" si="41"/>
        <v>13.02</v>
      </c>
      <c r="Y52" s="27">
        <f t="shared" si="42"/>
        <v>21.38</v>
      </c>
      <c r="Z52" s="27">
        <f t="shared" si="43"/>
        <v>4.9000000000000004</v>
      </c>
      <c r="AA52" s="27">
        <f t="shared" si="44"/>
        <v>29.5</v>
      </c>
      <c r="AB52" s="27">
        <f t="shared" si="50"/>
        <v>11</v>
      </c>
      <c r="AC52" s="27">
        <f t="shared" si="50"/>
        <v>18.5</v>
      </c>
      <c r="AD52" s="27">
        <f t="shared" si="45"/>
        <v>2.02</v>
      </c>
      <c r="AE52" s="27">
        <f t="shared" si="45"/>
        <v>2.88</v>
      </c>
      <c r="AG52" s="11">
        <f t="shared" si="2"/>
        <v>67</v>
      </c>
      <c r="AH52" s="27">
        <f t="shared" si="51"/>
        <v>14.02</v>
      </c>
      <c r="AI52" s="27">
        <f t="shared" si="46"/>
        <v>21.38</v>
      </c>
      <c r="AJ52" s="27">
        <f t="shared" si="46"/>
        <v>4.9000000000000004</v>
      </c>
      <c r="AK52" s="27">
        <f t="shared" si="46"/>
        <v>35.4</v>
      </c>
      <c r="AL52" s="27">
        <f t="shared" si="46"/>
        <v>12</v>
      </c>
      <c r="AM52" s="27">
        <f t="shared" si="46"/>
        <v>18.5</v>
      </c>
      <c r="AN52" s="27">
        <f t="shared" si="47"/>
        <v>2.02</v>
      </c>
      <c r="AO52" s="27">
        <f t="shared" si="47"/>
        <v>2.88</v>
      </c>
      <c r="AP52" s="9"/>
      <c r="AQ52" s="11">
        <f t="shared" si="5"/>
        <v>67</v>
      </c>
      <c r="AR52" s="27">
        <f t="shared" si="52"/>
        <v>16.02</v>
      </c>
      <c r="AS52" s="27">
        <f t="shared" si="48"/>
        <v>21.38</v>
      </c>
      <c r="AT52" s="27">
        <f t="shared" si="48"/>
        <v>5</v>
      </c>
      <c r="AU52" s="27">
        <f t="shared" si="48"/>
        <v>37.4</v>
      </c>
      <c r="AV52" s="27">
        <f t="shared" si="48"/>
        <v>13.9</v>
      </c>
      <c r="AW52" s="27">
        <f t="shared" si="48"/>
        <v>18.5</v>
      </c>
      <c r="AX52" s="27">
        <f t="shared" si="49"/>
        <v>2.12</v>
      </c>
      <c r="AY52" s="27">
        <f t="shared" si="49"/>
        <v>2.88</v>
      </c>
    </row>
    <row r="53" spans="23:51" x14ac:dyDescent="0.2">
      <c r="W53" s="2">
        <f t="shared" si="0"/>
        <v>68</v>
      </c>
      <c r="X53" s="27">
        <f t="shared" si="41"/>
        <v>13.02</v>
      </c>
      <c r="Y53" s="27">
        <f t="shared" si="42"/>
        <v>21.38</v>
      </c>
      <c r="Z53" s="27">
        <f t="shared" si="43"/>
        <v>4.9000000000000004</v>
      </c>
      <c r="AA53" s="27">
        <f t="shared" si="44"/>
        <v>29.5</v>
      </c>
      <c r="AB53" s="27">
        <f t="shared" si="50"/>
        <v>11</v>
      </c>
      <c r="AC53" s="27">
        <f t="shared" si="50"/>
        <v>18.5</v>
      </c>
      <c r="AD53" s="27">
        <f t="shared" si="45"/>
        <v>2.02</v>
      </c>
      <c r="AE53" s="27">
        <f t="shared" si="45"/>
        <v>2.88</v>
      </c>
      <c r="AG53" s="11">
        <f t="shared" si="2"/>
        <v>68</v>
      </c>
      <c r="AH53" s="27">
        <f t="shared" si="51"/>
        <v>14.02</v>
      </c>
      <c r="AI53" s="27">
        <f t="shared" si="46"/>
        <v>21.38</v>
      </c>
      <c r="AJ53" s="27">
        <f t="shared" si="46"/>
        <v>4.9000000000000004</v>
      </c>
      <c r="AK53" s="27">
        <f t="shared" si="46"/>
        <v>35.4</v>
      </c>
      <c r="AL53" s="27">
        <f t="shared" si="46"/>
        <v>12</v>
      </c>
      <c r="AM53" s="27">
        <f t="shared" si="46"/>
        <v>18.5</v>
      </c>
      <c r="AN53" s="27">
        <f t="shared" si="47"/>
        <v>2.02</v>
      </c>
      <c r="AO53" s="27">
        <f t="shared" si="47"/>
        <v>2.88</v>
      </c>
      <c r="AP53" s="9"/>
      <c r="AQ53" s="11">
        <f t="shared" si="5"/>
        <v>68</v>
      </c>
      <c r="AR53" s="27">
        <f t="shared" si="52"/>
        <v>16.02</v>
      </c>
      <c r="AS53" s="27">
        <f t="shared" si="48"/>
        <v>21.38</v>
      </c>
      <c r="AT53" s="27">
        <f t="shared" si="48"/>
        <v>5</v>
      </c>
      <c r="AU53" s="27">
        <f t="shared" si="48"/>
        <v>37.4</v>
      </c>
      <c r="AV53" s="27">
        <f t="shared" si="48"/>
        <v>13.9</v>
      </c>
      <c r="AW53" s="27">
        <f t="shared" si="48"/>
        <v>18.5</v>
      </c>
      <c r="AX53" s="27">
        <f t="shared" si="49"/>
        <v>2.12</v>
      </c>
      <c r="AY53" s="27">
        <f t="shared" si="49"/>
        <v>2.88</v>
      </c>
    </row>
    <row r="54" spans="23:51" x14ac:dyDescent="0.2">
      <c r="W54" s="2">
        <f t="shared" si="0"/>
        <v>69</v>
      </c>
      <c r="X54" s="27">
        <f t="shared" si="41"/>
        <v>13.02</v>
      </c>
      <c r="Y54" s="27">
        <f t="shared" si="42"/>
        <v>21.38</v>
      </c>
      <c r="Z54" s="27">
        <f t="shared" si="43"/>
        <v>4.9000000000000004</v>
      </c>
      <c r="AA54" s="27">
        <f t="shared" si="44"/>
        <v>29.5</v>
      </c>
      <c r="AB54" s="27">
        <f t="shared" si="50"/>
        <v>11</v>
      </c>
      <c r="AC54" s="27">
        <f t="shared" si="50"/>
        <v>18.5</v>
      </c>
      <c r="AD54" s="27">
        <f t="shared" si="45"/>
        <v>2.02</v>
      </c>
      <c r="AE54" s="27">
        <f t="shared" si="45"/>
        <v>2.88</v>
      </c>
      <c r="AG54" s="11">
        <f t="shared" si="2"/>
        <v>69</v>
      </c>
      <c r="AH54" s="27">
        <f t="shared" si="51"/>
        <v>14.02</v>
      </c>
      <c r="AI54" s="27">
        <f t="shared" si="46"/>
        <v>21.38</v>
      </c>
      <c r="AJ54" s="27">
        <f t="shared" si="46"/>
        <v>4.9000000000000004</v>
      </c>
      <c r="AK54" s="27">
        <f t="shared" si="46"/>
        <v>35.4</v>
      </c>
      <c r="AL54" s="27">
        <f t="shared" si="46"/>
        <v>12</v>
      </c>
      <c r="AM54" s="27">
        <f t="shared" si="46"/>
        <v>18.5</v>
      </c>
      <c r="AN54" s="27">
        <f t="shared" si="47"/>
        <v>2.02</v>
      </c>
      <c r="AO54" s="27">
        <f t="shared" si="47"/>
        <v>2.88</v>
      </c>
      <c r="AP54" s="9"/>
      <c r="AQ54" s="11">
        <f t="shared" si="5"/>
        <v>69</v>
      </c>
      <c r="AR54" s="27">
        <f t="shared" si="52"/>
        <v>16.02</v>
      </c>
      <c r="AS54" s="27">
        <f t="shared" si="48"/>
        <v>21.38</v>
      </c>
      <c r="AT54" s="27">
        <f t="shared" si="48"/>
        <v>5</v>
      </c>
      <c r="AU54" s="27">
        <f t="shared" si="48"/>
        <v>37.4</v>
      </c>
      <c r="AV54" s="27">
        <f t="shared" si="48"/>
        <v>13.9</v>
      </c>
      <c r="AW54" s="27">
        <f t="shared" si="48"/>
        <v>18.5</v>
      </c>
      <c r="AX54" s="27">
        <f t="shared" si="49"/>
        <v>2.12</v>
      </c>
      <c r="AY54" s="27">
        <f t="shared" si="49"/>
        <v>2.88</v>
      </c>
    </row>
    <row r="55" spans="23:51" x14ac:dyDescent="0.2">
      <c r="W55" s="2">
        <f t="shared" si="0"/>
        <v>70</v>
      </c>
      <c r="X55" s="27">
        <f t="shared" si="41"/>
        <v>13.02</v>
      </c>
      <c r="Y55" s="27">
        <f t="shared" si="42"/>
        <v>21.38</v>
      </c>
      <c r="Z55" s="27">
        <f t="shared" si="43"/>
        <v>4.9000000000000004</v>
      </c>
      <c r="AA55" s="27">
        <f t="shared" si="44"/>
        <v>29.5</v>
      </c>
      <c r="AB55" s="27">
        <f t="shared" si="50"/>
        <v>11</v>
      </c>
      <c r="AC55" s="27">
        <f t="shared" si="50"/>
        <v>18.5</v>
      </c>
      <c r="AD55" s="27">
        <f t="shared" si="45"/>
        <v>2.02</v>
      </c>
      <c r="AE55" s="27">
        <f t="shared" si="45"/>
        <v>2.88</v>
      </c>
      <c r="AG55" s="11">
        <f t="shared" si="2"/>
        <v>70</v>
      </c>
      <c r="AH55" s="27">
        <f t="shared" si="51"/>
        <v>14.02</v>
      </c>
      <c r="AI55" s="27">
        <f t="shared" si="46"/>
        <v>21.38</v>
      </c>
      <c r="AJ55" s="27">
        <f t="shared" si="46"/>
        <v>4.9000000000000004</v>
      </c>
      <c r="AK55" s="27">
        <f t="shared" si="46"/>
        <v>35.4</v>
      </c>
      <c r="AL55" s="27">
        <f t="shared" si="46"/>
        <v>12</v>
      </c>
      <c r="AM55" s="27">
        <f t="shared" si="46"/>
        <v>18.5</v>
      </c>
      <c r="AN55" s="27">
        <f t="shared" si="47"/>
        <v>2.02</v>
      </c>
      <c r="AO55" s="27">
        <f t="shared" si="47"/>
        <v>2.88</v>
      </c>
      <c r="AP55" s="9"/>
      <c r="AQ55" s="11">
        <f t="shared" si="5"/>
        <v>70</v>
      </c>
      <c r="AR55" s="27">
        <f t="shared" si="52"/>
        <v>16.02</v>
      </c>
      <c r="AS55" s="27">
        <f t="shared" si="48"/>
        <v>21.38</v>
      </c>
      <c r="AT55" s="27">
        <f t="shared" si="48"/>
        <v>5</v>
      </c>
      <c r="AU55" s="27">
        <f t="shared" si="48"/>
        <v>37.4</v>
      </c>
      <c r="AV55" s="27">
        <f t="shared" si="48"/>
        <v>13.9</v>
      </c>
      <c r="AW55" s="27">
        <f t="shared" si="48"/>
        <v>18.5</v>
      </c>
      <c r="AX55" s="27">
        <f t="shared" si="49"/>
        <v>2.12</v>
      </c>
      <c r="AY55" s="27">
        <f t="shared" si="49"/>
        <v>2.88</v>
      </c>
    </row>
  </sheetData>
  <sheetProtection selectLockedCells="1"/>
  <mergeCells count="7">
    <mergeCell ref="B1:G1"/>
    <mergeCell ref="I1:N1"/>
    <mergeCell ref="P1:U1"/>
    <mergeCell ref="BA3:BF3"/>
    <mergeCell ref="W1:AE1"/>
    <mergeCell ref="AG1:AO1"/>
    <mergeCell ref="AQ1:AY1"/>
  </mergeCells>
  <phoneticPr fontId="1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Feuille de CALCUL</vt:lpstr>
      <vt:lpstr>Table</vt:lpstr>
      <vt:lpstr>'Feuille de CALCUL'!Impression_des_titres</vt:lpstr>
      <vt:lpstr>'Feuille de CALCUL'!Zone_d_impression</vt:lpstr>
    </vt:vector>
  </TitlesOfParts>
  <Company>Etat de Fribourg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SchaferCl</dc:creator>
  <cp:lastModifiedBy>Christoph Wyssmann</cp:lastModifiedBy>
  <cp:lastPrinted>2024-02-13T10:10:48Z</cp:lastPrinted>
  <dcterms:created xsi:type="dcterms:W3CDTF">2002-01-23T08:55:07Z</dcterms:created>
  <dcterms:modified xsi:type="dcterms:W3CDTF">2024-11-11T13:51:33Z</dcterms:modified>
</cp:coreProperties>
</file>